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0380" windowHeight="6030" activeTab="0"/>
  </bookViews>
  <sheets>
    <sheet name="Úvod" sheetId="1" r:id="rId1"/>
    <sheet name="Krycí list" sheetId="2" r:id="rId2"/>
    <sheet name="Přirážky" sheetId="3" r:id="rId3"/>
    <sheet name="Rozpočet" sheetId="4" r:id="rId4"/>
    <sheet name="Rekapitulace" sheetId="5" r:id="rId5"/>
  </sheets>
  <definedNames>
    <definedName name="_xlnm.Print_Titles" localSheetId="4">'Rekapitulace'!$1:$2</definedName>
    <definedName name="_xlnm.Print_Titles" localSheetId="3">'Rozpočet'!$2:$3</definedName>
    <definedName name="_xlnm.Print_Area" localSheetId="1">'Krycí list'!$A$1:$N$36</definedName>
    <definedName name="_xlnm.Print_Area" localSheetId="4">'Rekapitulace'!$A$1:$I$20</definedName>
    <definedName name="_xlnm.Print_Area" localSheetId="3">'Rozpočet'!$A$1:$J$93</definedName>
    <definedName name="_xlnm.Print_Area" localSheetId="0">'Úvod'!$A$1:$L$28</definedName>
  </definedNames>
  <calcPr fullCalcOnLoad="1"/>
</workbook>
</file>

<file path=xl/comments2.xml><?xml version="1.0" encoding="utf-8"?>
<comments xmlns="http://schemas.openxmlformats.org/spreadsheetml/2006/main">
  <authors>
    <author>Fontan</author>
  </authors>
  <commentList>
    <comment ref="A25" authorId="0">
      <text>
        <r>
          <rPr>
            <sz val="8"/>
            <rFont val="Tahoma"/>
            <family val="0"/>
          </rPr>
          <t xml:space="preserve">Zde zadávejte libovolnou sazbu DPH, která se vyskytuje v sekci rozpočet. Zadávejte pouze číslo!
</t>
        </r>
      </text>
    </comment>
    <comment ref="J12" authorId="0">
      <text>
        <r>
          <rPr>
            <b/>
            <sz val="8"/>
            <rFont val="Tahoma"/>
            <family val="0"/>
          </rPr>
          <t>Zde můžete změnit procentní sazbu DPH pro ostatní náklady.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Martin Fontan</author>
  </authors>
  <commentList>
    <comment ref="A1" authorId="0">
      <text>
        <r>
          <rPr>
            <b/>
            <sz val="8"/>
            <rFont val="Tahoma"/>
            <family val="0"/>
          </rPr>
          <t>Martin Fontan:</t>
        </r>
        <r>
          <rPr>
            <sz val="8"/>
            <rFont val="Tahoma"/>
            <family val="0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<sst xmlns="http://schemas.openxmlformats.org/spreadsheetml/2006/main" count="480" uniqueCount="337">
  <si>
    <t xml:space="preserve">P0013968072455000000050m2     Vybourání a vyjmutí kovových dveřních zárubní plochy do 2 m2                                                                                                                                                                                                   01540000001567240000001160920000000193490000000406320000000000000000000000000000000463750000001795430000000767950000000467040000000560450000000382643000000001720000                  000000002066                                                0100001000000000022247                                                                                       </t>
  </si>
  <si>
    <t>968072456</t>
  </si>
  <si>
    <t>Vybourání a vyjmutí kovových dveřních zárubní plochy přes 2 m2</t>
  </si>
  <si>
    <t xml:space="preserve">P0013968072456000000050m2     Vybourání a vyjmutí kovových dveřních zárubní plochy přes 2 m2                                                                                                                                                                                                 01540000001298710000000962010000000160330000000336700000000000000000000000000000000429690000001487800000000636370000000387020000000464420000000321620000000001864000                  000000001914                                                0100001000000000017254                                                                                       </t>
  </si>
  <si>
    <t>968072747</t>
  </si>
  <si>
    <t>Vybourání a vyjmutí kovových stěn výkladních pevných nebo otevíratelných plochy přes 4 m2</t>
  </si>
  <si>
    <t xml:space="preserve">P0013968072747000000050m2     Vybourání a vyjmutí kovových stěn výkladních pevných nebo otevíratelných plochy přes 4 m2                                                                                                                                                                      01540000001179320000000873570000000145590000000305750000000000000000000000000000000405830000001351030000000577870000000351440000000421720000000293617000000003585000                  000000001808                                                0100001000000000008190                                                                                       </t>
  </si>
  <si>
    <t>971033351</t>
  </si>
  <si>
    <t>Vybourání otvorů ve zdivu z pálen.cihel na maltu vápen. (vápenocem.) plochy &lt;0,09m2 tl.&lt;450mm</t>
  </si>
  <si>
    <t xml:space="preserve">P7767767995103000000150kg     Kdk mtž ostatních atypů hmotnosti &lt;20kg                                                                                                                                                                                                                        07670000002161420000001588140000000264690000000555850000000017430000000000000000000747810000003459650000001556220000000966590000000936850000000636888000000009261000                  000000000673                                                0100001000000000006877                                                                                       </t>
  </si>
  <si>
    <t>spec.</t>
  </si>
  <si>
    <t>Tyč ocelová I EN S235JRG1 (ČSN 11373) označ. 18</t>
  </si>
  <si>
    <t xml:space="preserve">P7   767995103000000170t      Tyč ocelová I EN S235JRG1 (ČSN 11373) označ. 18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000000048560                                                0000000048560000000000002000134808100000000000000000002000                                                0100001000000002428000                                                                                       </t>
  </si>
  <si>
    <t>Plech EN S235JGR1 (ČSN 11373) 2000x1000x10mm</t>
  </si>
  <si>
    <t xml:space="preserve">P7   767995103000000170t      Plech EN S235JGR1 (ČSN 11373) 2000x1000x10mm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000000048646                                                0000000048646000000000002000136110280000000000000000002000                                                0100001000000002432300                                                                                       </t>
  </si>
  <si>
    <t>Trubky bezešv.11353 d108 t6,3</t>
  </si>
  <si>
    <t xml:space="preserve">P7   767995103000000001m      Trubky bezešv.11353 d108 t6,3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000000001965                                                0000000001965000000000005000141308600000000000000000000064                                                0100001000000000039300                                                                                       </t>
  </si>
  <si>
    <t>767995104</t>
  </si>
  <si>
    <t>Kdk mtž ostatních atypů hmotnosti &lt;50kg</t>
  </si>
  <si>
    <t xml:space="preserve">P7767767995104000000150kg     Kdk mtž ostatních atypů hmotnosti &lt;50kg                                                                                                                                                                                                                        07670000001937840000001410350000000235060000000493620000000033870000000000000000001002550000003101790000001395250000000866600000000839940000000604218000000018000000                  000000001141                                                0100001000000000003357                                                                                       </t>
  </si>
  <si>
    <t>Tyč ocelová U EN S235JRG1 (ČSN 11373) označ. 14</t>
  </si>
  <si>
    <t>JKSO:</t>
  </si>
  <si>
    <t>MÍSTO STAVBY:</t>
  </si>
  <si>
    <t>ČÍSLO STAVBY:</t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</si>
  <si>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</si>
  <si>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</si>
  <si>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</si>
  <si>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</si>
  <si>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</si>
  <si>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</si>
  <si>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</si>
  <si>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</si>
  <si>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</si>
  <si>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</si>
  <si>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>SCHVÁLIL:</t>
  </si>
  <si>
    <t>DATUM ZPRACOVÁNÍ:</t>
  </si>
  <si>
    <t>DNE:</t>
  </si>
  <si>
    <t>Pro vytvoření slepého rozpočtu stiskněte Ctrl-s.</t>
  </si>
  <si>
    <t>Pro vložení položky do rozpočtu stiskněte Ctrl-a na řádku listu rozpočtu, kam požadujete položku vložit</t>
  </si>
  <si>
    <t>Pro export zpět do WinKaRoKu stiskněte Ctrl-e.</t>
  </si>
  <si>
    <t xml:space="preserve">U080100       SO.01            Stavební část - BOURÁNÍ A ZAJIŠŤOVACÍ KCE                      Adaptace objektu prodejny na obecní dům v Sádku                0533                                                                       Josef Findejs                                                                  000000000000000000000000000000000000000000000000000000002007012420070124                </t>
  </si>
  <si>
    <t>D:\Program Files\WinKaRoK\Texty</t>
  </si>
  <si>
    <t>80100</t>
  </si>
  <si>
    <t/>
  </si>
  <si>
    <t>SO.01</t>
  </si>
  <si>
    <t xml:space="preserve">  </t>
  </si>
  <si>
    <t>Adaptace objektu prodejny na obecní dům v Sádku</t>
  </si>
  <si>
    <t>Stavební část - BOURÁNÍ A ZAJIŠŤOVACÍ KCE</t>
  </si>
  <si>
    <t xml:space="preserve">         </t>
  </si>
  <si>
    <t>Josef Findejs</t>
  </si>
  <si>
    <t>SOUPIS PRACÍ A DODÁVEK VČETNĚ OCENĚNÍ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</si>
  <si>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</si>
  <si>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</si>
  <si>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</si>
  <si>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</si>
  <si>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</si>
  <si>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</si>
  <si>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</si>
  <si>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DPH</t>
  </si>
  <si>
    <t>cen.</t>
  </si>
  <si>
    <t>položky</t>
  </si>
  <si>
    <t>jedn.</t>
  </si>
  <si>
    <t>Jedn.</t>
  </si>
  <si>
    <t>Montáž</t>
  </si>
  <si>
    <t>Dodávka</t>
  </si>
  <si>
    <t>celkem [t]</t>
  </si>
  <si>
    <t>[%]</t>
  </si>
  <si>
    <t>REKAPITULACE</t>
  </si>
  <si>
    <t>Celkem [Kč]</t>
  </si>
  <si>
    <t>Montáž [Kč]</t>
  </si>
  <si>
    <t>Dodávka [Kč]</t>
  </si>
  <si>
    <t>Hmotnost [t]</t>
  </si>
  <si>
    <t>HLAVNÍ STAVEBNÍ VÝROBA</t>
  </si>
  <si>
    <t>1 Zemní práce</t>
  </si>
  <si>
    <t>221</t>
  </si>
  <si>
    <t>113106121</t>
  </si>
  <si>
    <t>Rozebrání dlažeb pro pěší B dlažd.</t>
  </si>
  <si>
    <t xml:space="preserve">m2     </t>
  </si>
  <si>
    <t xml:space="preserve">P0221113106121000000050m2     Rozebrání dlažeb pro pěší B dlažd.                                                                                                                                                                                                                             01010000001110160000000822340000000137060000000287820000000000000000000000000000000000000000001271800000000543980000000330830000000396990000000238195000000009055000                  000000000000                                                0100001000000000002631                                                                                       </t>
  </si>
  <si>
    <t>113107111</t>
  </si>
  <si>
    <t>Odstraň.podkladu &lt;200m2 kam.těž.10cm</t>
  </si>
  <si>
    <t xml:space="preserve">P0221113107111000000050m2     Odstraň.podkladu &lt;200m2 kam.těž.10cm                                                                                                                                                                                                                           01010000002398390000001776580000000296100000000621800000000000000000000000000000000000000000002747590000001175210000000714720000000857660000000514598000000009847000                  000000000000                                                0100001000000000005226                                                                                       </t>
  </si>
  <si>
    <t>113107113</t>
  </si>
  <si>
    <t>Odstraň.podkladu &lt;200m2 kam.těž.30cm</t>
  </si>
  <si>
    <t xml:space="preserve">P0221113107113000000050m2     Odstraň.podkladu &lt;200m2 kam.těž.30cm                                                                                                                                                                                                                           01010000001325770000000982050000000163670000000343720000000000000000000000000000000000000000001518800000000649620000000395080000000474090000000284456000000002179000                  000000000000                                                0100001000000000013054                                                                                       </t>
  </si>
  <si>
    <t>113202111</t>
  </si>
  <si>
    <t>Vytrhání obrub z krajníků</t>
  </si>
  <si>
    <t xml:space="preserve">m      </t>
  </si>
  <si>
    <t xml:space="preserve">P0221113202111000000001m      Vytrhání obrub z krajníků                                                                                                                                                                                                                                      01010000000660750000000267680000000044610000000093690000000299380000000000000000000000000000000756960000000323770000000196900000000236290000000141771000000002800000                  000000000000                                                0100001000000000005063                                                                                       </t>
  </si>
  <si>
    <t>1 Zemní práce CELKEM Kč:</t>
  </si>
  <si>
    <t>3 Svislé a komplet konstrukce</t>
  </si>
  <si>
    <t>014</t>
  </si>
  <si>
    <t>310239211</t>
  </si>
  <si>
    <t>Zdivo zazdívka otv.&lt;4m2 cihl.MVC</t>
  </si>
  <si>
    <t xml:space="preserve">m3     </t>
  </si>
  <si>
    <t xml:space="preserve">P0014310239211000002100m3     Zdivo zazdívka otv.&lt;4m2 cihl.MVC                                                                                                                                                                                                                               01420000000744160000000551230000000091870000000192930000000000000000000000000000005222220000000852510000000364640000000221760000000266110000000681890000000000183000                  000000320344                                                0100001000000000372617                                                                                       </t>
  </si>
  <si>
    <t>317234410</t>
  </si>
  <si>
    <t>Vyzdívka mezi nosníky jakýmikoliv cihlami pálenými na MC</t>
  </si>
  <si>
    <t xml:space="preserve">P0014317234410000000100m3     Vyzdívka mezi nosníky jakýmikoliv cihlami pálenými na MC                                                                                                                                                                                                       01420000001186860000000879160000000146530000000307710000000000000000000000000000004750010000001359670000000581560000000353690000000424420000000729655000000000162000                  000000299493                                                0100001000000000450404                                                                                       </t>
  </si>
  <si>
    <t>317944313</t>
  </si>
  <si>
    <t>Nosník válc.připrav.otvor č.14-22</t>
  </si>
  <si>
    <t xml:space="preserve">t      </t>
  </si>
  <si>
    <t xml:space="preserve">P0014317944313000002170t      Nosník válc.připrav.otvor č.14-22                                                                                                                                                                                                                              01900000000798570000000591540000000098590000000207040000000000000000000000000000015106530000000914850000000391300000000237980000000285570000001681995000000000061000                  000000066490                                                0100001000000002757369                                                                                       </t>
  </si>
  <si>
    <t>317944315</t>
  </si>
  <si>
    <t>Nosník válc.připrav.otvor č.24 a výšší</t>
  </si>
  <si>
    <t xml:space="preserve">P0014317944315000002170t      Nosník válc.připrav.otvor č.24 a výšší                                                                                                                                                                                                                         01900000001771490000001312210000000218700000000459270000000000000000000000000000036156610000002029420000000868030000000527900000000633480000003995751000000000146000                  000000159140                                                0100001000000002736816                                                                                       </t>
  </si>
  <si>
    <t>3 Svislé a komplet konstrukce CELKEM Kč:</t>
  </si>
  <si>
    <t>9 Ostatní konstrukce a práce - bourání</t>
  </si>
  <si>
    <t>003</t>
  </si>
  <si>
    <t>941941041</t>
  </si>
  <si>
    <t>Montáž lešení lehkého řadového s podlážkami, šířky přes 100  do 120 cm výšky do 10 m</t>
  </si>
  <si>
    <t xml:space="preserve">P0003941941041000000050m2     Montáž lešení lehkého řadového s podlážkami, šířky přes 100  do 120 cm výšky do 10 m                                                                                                                                                                           01170000011964340000007413700000001235620000002594800000000000000000001955840000000008520000013706350000005862530000003565370000004278450000002567921000000047750000                  000001719027                                                0100001000000000005378                                                                                       </t>
  </si>
  <si>
    <t>941941291</t>
  </si>
  <si>
    <t>Příplatek za první i každý další započatý měsíc použití lešení k ceně .....1041</t>
  </si>
  <si>
    <t xml:space="preserve">P0003941941291000000050m2     Příplatek za první i každý další započatý měsíc použití lešení k ceně .....1041                                                                                                                                                                                01170000005560280000004118720000000686450000001441550000000000000000000000000000007097200000006369850000002724540000001656960000001988360000001902733000000047750000                  000000033367                                                0100001000000000003985                                                                                       </t>
  </si>
  <si>
    <t>941941841</t>
  </si>
  <si>
    <t>Demontáž lešení lehkého řadového s podlážkami šířky přes 100 do 120 cm výšky do 10 m</t>
  </si>
  <si>
    <t xml:space="preserve">P0003941941841000000050m2     Demontáž lešení lehkého řadového s podlážkami šířky přes 100 do 120 cm výšky do 10 m                                                                                                                                                                           01170000005884630000004358980000000726500000001525640000000000000000000000000000000000000000006741430000002883470000001753620000002104340000001262606000000047750000                  000001719000                                                0100001000000000002644                                                                                       </t>
  </si>
  <si>
    <t>941955001</t>
  </si>
  <si>
    <t>Lešení lehké pracovní, pomocné o výšce podlahy do 1,20 m</t>
  </si>
  <si>
    <t xml:space="preserve">P0003941955001000000050m2     Lešení lehké pracovní, pomocné o výšce podlahy do 1,20 m                                                                                                                                                                                                       01170000006442910000004744080000000790680000001660430000000000000000000038400000009507650000007381000000003157020000001919990000002303980000002333156000000040000000                  000001050722                                                0100001000000000005833                                                                                       </t>
  </si>
  <si>
    <t>013</t>
  </si>
  <si>
    <t>962031133</t>
  </si>
  <si>
    <t>Bourání příček z cihel pálených, plných nebo dutých tl. do 150 mm na MV nebo MVC nebo vybourání otvorů v příčce plochy &gt; 4 m2</t>
  </si>
  <si>
    <t xml:space="preserve">P0013962031133000000050m2     Bourání příček z cihel pálených, plných nebo dutých tl. do 150 mm na MV nebo MVC nebo vybourání otvorů v příčce plochy &gt; 4 m2                                                                                                                                  01540000003188330000001559990000000260000000000545990000001082340000000000000000001304740000003652550000001562280000000950120000001140150000000814561000000008509000                  000000005812                                                0100001000000000009573                                                                                       </t>
  </si>
  <si>
    <t>962032231</t>
  </si>
  <si>
    <t>Bourání zdiva nadzákladového z cihel pálených (vápenopísk.) na MV či MVC nebo vybourání otvorů ve zdivu plochy &gt; 4 m2</t>
  </si>
  <si>
    <t xml:space="preserve">P0013962032231000000100m3     Bourání zdiva nadzákladového z cihel pálených (vápenopísk.) na MV či MVC nebo vybourání otvorů ve zdivu plochy &gt; 4 m2                                                                                                                                          01540000018022510000008606790000001434460000003012380000006403340000000000000000002086450000020646590000008831030000005370710000006444850000004075555000000007089000                  000000009294                                                0100001000000000057491                                                                                       </t>
  </si>
  <si>
    <t>962032641</t>
  </si>
  <si>
    <t>Bourání zdiva komínového nad střechou na maltu cementovou</t>
  </si>
  <si>
    <t xml:space="preserve">P0013962032641000000100m3     Bourání zdiva komínového nad střechou na maltu cementovou                                                                                                                                                                                                      01540000001758030000001302240000000217040000000455790000000000000000000000000000000000000000002014000000000861430000000523890000000628670000000377203000000000567000                  000000000000                                                0100001000000000066526                                                                                       </t>
  </si>
  <si>
    <t>962041315</t>
  </si>
  <si>
    <t>Bourání příček betonových tl. do 15 cm nebo vybourání otvorů v příčce plochy &gt; 4 m2</t>
  </si>
  <si>
    <t xml:space="preserve">P0013962041315000000050m2     Bourání příček betonových tl. do 15 cm nebo vybourání otvorů v příčce plochy &gt; 4 m2                                                                                                                                                                            01540000001432380000000678610000000113100000000237510000000516260000000000000000000246100000001640940000000701870000000426850000000512220000000331943000000001605000                  000000001096                                                0100001000000000020682                                                                                       </t>
  </si>
  <si>
    <t>963051113</t>
  </si>
  <si>
    <t>Bourání stropů železobetonových deskových tl. přes 8 cm</t>
  </si>
  <si>
    <t xml:space="preserve">P0013963051113000000100m3     Bourání stropů železobetonových deskových tl. přes 8 cm                                                                                                                                                                                                        01540000009676110000004422750000000737120000001547960000003705410000000000000000001418360000011084960000004741300000002883480000003460180000002217943000000000925000                  000000006318                                                0100001000000000239778                                                                                       </t>
  </si>
  <si>
    <t>963053936</t>
  </si>
  <si>
    <t>Bourání železobetonvých schodišťových ramen samonosných</t>
  </si>
  <si>
    <t xml:space="preserve">P0013963053936000000050m2     Bourání železobetonvých schodišťových ramen samonosných                                                                                                                                                                                                        01540000001997040000001479290000000246550000000517750000000000000000000000000000000000000000002287810000000978550000000595120000000714140000000428485000000000599000                  000000000000                                                0100001000000000071533                                                                                       </t>
  </si>
  <si>
    <t>964051111</t>
  </si>
  <si>
    <t>Bourání samostatných trámů, průvlaků, pásů ze železobetonu průžezu do 0,1 m2</t>
  </si>
  <si>
    <t xml:space="preserve">P0013964051111000000100m3     Bourání samostatných trámů, průvlaků, pásů ze železobetonu průžezu do 0,1 m2                                                                                                                                                                                   01540000003971790000002942070000000490340000001029720000000000000000000000000000000434920000004550080000001946180000001183590000001420310000000895680000000000245000                  000000001937                                                0100001000000000365584                                                                                       </t>
  </si>
  <si>
    <t>965043341</t>
  </si>
  <si>
    <t>Bourání podkladů pod dlažby nebo litých celistvých dlažeb a mazanin beton. s potěrem nebo teracem tl. do 10cm, plochy přes 4 m2</t>
  </si>
  <si>
    <t xml:space="preserve">P0013965043341000000100m3     Bourání podkladů pod dlažby nebo litých celistvých dlažeb a mazanin beton. s potěrem nebo teracem tl. do 10cm, plochy přes 4 m2                                                                                                                                01540000017754160000009164750000001527460000003207660000005381740000000000000000000000000000020339170000008699540000005290740000006348890000003809333000000002150000                  000000000000                                                0100001000000000177178                                                                                       </t>
  </si>
  <si>
    <t>965043421</t>
  </si>
  <si>
    <t>Bourání podkladů pod dlažby nebo litých celistvých dlažeb a mazanin beton. s potěrem nebo teracem tl. do 15cm, plochy do 1 m2</t>
  </si>
  <si>
    <t xml:space="preserve">P0013965043421000000100m3     Bourání podkladů pod dlažby nebo litých celistvých dlažeb a mazanin beton. s potěrem nebo teracem tl. do 15cm, plochy do 1 m2                                                                                                                                  01540000003200080000002370430000000395070000000829650000000000000000000000000000000000000000003666010000001568040000000953620000001144350000000686610000000000356000                  000000000000                                                0100001000000000192868                                                                                       </t>
  </si>
  <si>
    <t>965081713</t>
  </si>
  <si>
    <t>Bourání dlažeb z xylolitových nebo keramických dlaždic tl. do 10 mm, plochy přes 1 m2 - bez podkladního lože</t>
  </si>
  <si>
    <t xml:space="preserve">P0013965081713000000050m2     Bourání dlažeb z xylolitových nebo keramických dlaždic tl. do 10 mm, plochy přes 1 m2 - bez podkladního lože                                                                                                                                                   01540000001992810000000941760000000156960000000329610000000721440000000000000000000000000000002282970000000976480000000593860000000712630000000427578000000011287000                  000000000000                                                0100001000000000003788                                                                                       </t>
  </si>
  <si>
    <t>965081813</t>
  </si>
  <si>
    <t>Bourání dlažeb z kamenin., cement., terac., čedič. nebo keramic.dlaždic tl. přes 10mm plochy přes 1m2 - bez podklad.lože</t>
  </si>
  <si>
    <t xml:space="preserve">P0013965081813000000050m2     Bourání dlažeb z kamenin., cement., terac., čedič. nebo keramic.dlaždic tl. přes 10mm plochy přes 1m2 - bez podklad.lože                                                                                                                                       01540000004719230000002229380000000371560000000780280000001709570000000000000000000000000000005406350000002312420000001406330000001687600000001012558000000015165000                  000000000000                                                0100001000000000006677                                                                                       </t>
  </si>
  <si>
    <t>968061112</t>
  </si>
  <si>
    <t>Vyvěšení nebo zavěšení dřevěných křídel oken plochy do 1,5 m2 s uložením a opětovným zavěšením po provedení stavebních změn</t>
  </si>
  <si>
    <t xml:space="preserve">kus    </t>
  </si>
  <si>
    <t xml:space="preserve">P0013968061112000000600kus    Vyvěšení nebo zavěšení dřevěných křídel oken plochy do 1,5 m2 s uložením a opětovným zavěšením po provedení stavebních změn                                                                                                                                    01540000000045980000000034060000000005680000000011920000000000000000000000000000000000000000000052670000000022530000000013700000000016440000000009865000000002000000                  000000000000                                                0100001000000000000493                                                                                       </t>
  </si>
  <si>
    <t>968061125</t>
  </si>
  <si>
    <t>Vyvěšení nebo zavěšení dřevěných křídel dveří plochy do 2 m2 s uložením a opětovným zavěšením po provedení stavebních změn</t>
  </si>
  <si>
    <t xml:space="preserve">P0013968061125000000600kus    Vyvěšení nebo zavěšení dřevěných křídel dveří plochy do 2 m2 s uložením a opětovným zavěšením po provedení stavebních změn                                                                                                                                     01540000000076630000000056760000000009460000000019870000000000000000000000000000000000000000000087780000000037550000000022830000000027400000000016441000000002000000                  000000000000                                                0100001000000000000822                                                                                       </t>
  </si>
  <si>
    <t>968062244</t>
  </si>
  <si>
    <t>Vybourání dřevěných rámů oken jednoduchých pevných nebo s křídly otevíratelnými, plochy do 1m2</t>
  </si>
  <si>
    <t xml:space="preserve">P0013968062244000000050m2     Vybourání dřevěných rámů oken jednoduchých pevných nebo s křídly otevíratelnými, plochy do 1m2                                                                                                                                                                 01540000000844700000000625700000000104280000000219000000000000000000000000000000000845850000000967680000000413900000000251720000000302060000000265823000000001674000                  000000003768                                                0100001000000000015880                                                                                       </t>
  </si>
  <si>
    <t>968062456</t>
  </si>
  <si>
    <t>Vybourání dřevěných dveřních zárubní plochy přes 2 m2</t>
  </si>
  <si>
    <t xml:space="preserve">P0013968062456000000050m2     Vybourání dřevěných dveřních zárubní plochy přes 2 m2                                                                                                                                                                                                          01540000000545140000000403810000000067300000000141330000000000000000000000000000000242970000000624510000000267120000000162450000000194940000000141262000000001054000                  000000001082                                                0100001000000000013402                                                                                       </t>
  </si>
  <si>
    <t>968071125</t>
  </si>
  <si>
    <t>Vyvěšení nebo zavěšení kovových křídel dveří plochy do 2 m2 s případným uložením a opětovným zavěšením po provedení stavebních změn</t>
  </si>
  <si>
    <t xml:space="preserve">P0013968071125000000600kus    Vyvěšení nebo zavěšení kovových křídel dveří plochy do 2 m2 s případným uložením a opětovným zavěšením po provedení stavebních změn                                                                                                                            01540000000031050000000023000000000003830000000008050000000000000000000000000000000000000000000035570000000015220000000009250000000011100000000006663000000000400000                  000000000000                                                0100001000000000001666                                                                                       </t>
  </si>
  <si>
    <t>968072455</t>
  </si>
  <si>
    <t>Vybourání a vyjmutí kovových dveřních zárubní plochy do 2 m2</t>
  </si>
  <si>
    <t xml:space="preserve">P7   767995104000000170t      Tyč ocelová U EN S235JRG1 (ČSN 11373) označ. 14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000000455100                                                0000000455100000000000020000133843400000000000000000020000                                                0100001000000002275500                                                                                       </t>
  </si>
  <si>
    <t>767995106</t>
  </si>
  <si>
    <t>Kdk mtž ostatních atypů hmotnosti &lt;250kg</t>
  </si>
  <si>
    <t xml:space="preserve">P7767767995106000000150kg     Kdk mtž ostatních atypů hmotnosti &lt;250kg                                                                                                                                                                                                                       07670000005019500000002782730000000463790000000973950000001262820000000000000000002630550000008034420000003614040000002244720000002175650000001568447000000065000000                  000000003757                                                0100001000000000002413                                                                                       </t>
  </si>
  <si>
    <t>Tyč ocelová U EN S235JRG1 (ČSN 11373) označ. 24</t>
  </si>
  <si>
    <t xml:space="preserve">P7   767995106000000170t      Tyč ocelová U EN S235JRG1 (ČSN 11373) označ. 24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000001949400                                                0000001949400000000000072000134833400000000000000000072000                                                0100001000000002707500                                                                                       </t>
  </si>
  <si>
    <t>767996801</t>
  </si>
  <si>
    <t>Kdk dmtž ost.doplňků hmotnost jednotl.&lt;50kg</t>
  </si>
  <si>
    <t xml:space="preserve">P7767767996801000004150kg     Kdk dmtž ost.doplňků hmotnost jednotl.&lt;50kg                                                                                                                                                                                                                    07670000003282330000002395510000000399250000000838430000000048380000000000000000001214100000005253820000002363270000001467860000001422690000000975025000000030000000                  000000001734                                                0100001000000000003250                                                                                       </t>
  </si>
  <si>
    <t>767996803</t>
  </si>
  <si>
    <t>Kdk dmtž ost.doplňků hmotnost jednotl.&lt;250kg</t>
  </si>
  <si>
    <t xml:space="preserve">P7767767996803000000150kg     Kdk dmtž ost.doplňků hmotnost jednotl.&lt;250kg                                                                                                                                                                                                                   07670000001232460000000683200000000113870000000239120000000310140000000000000000000819110000001972720000000887370000000551160000000534200000000402429000000020240000                  000000001170                                                0100001000000000001988                                                                                       </t>
  </si>
  <si>
    <t>767 Konstrukce doplňkové kovové stavební CELKEM Kč:</t>
  </si>
  <si>
    <t>HLAVNÍ STAVEBNÍ VÝROBA CELKEM Kč:</t>
  </si>
  <si>
    <t>PŘIDRUŽENÁ STAVEBNÍ VÝROBA CELKEM Kč:</t>
  </si>
  <si>
    <t>ROZPOČET CELKEM :</t>
  </si>
  <si>
    <t>Přirážka</t>
  </si>
  <si>
    <t>m.j.</t>
  </si>
  <si>
    <t>hlava</t>
  </si>
  <si>
    <t>sazba</t>
  </si>
  <si>
    <t>základna</t>
  </si>
  <si>
    <t>hlava VI</t>
  </si>
  <si>
    <t>hlava XI</t>
  </si>
  <si>
    <t>Přirážky celkem bez DPH (suma přirážek)</t>
  </si>
  <si>
    <t>ORIENTAČNÍ ROZPOČET STAVEBNÍHO OBJEKTU</t>
  </si>
  <si>
    <t>Náz. stavby:</t>
  </si>
  <si>
    <t>Stav. objekt č:</t>
  </si>
  <si>
    <t>Náz. objektu:</t>
  </si>
  <si>
    <t>Č. rozpočtu:</t>
  </si>
  <si>
    <t>Č. dodatku:</t>
  </si>
  <si>
    <t>Datum:</t>
  </si>
  <si>
    <t>ROZPOČTOVÉ NÁKLADY V KČ</t>
  </si>
  <si>
    <t>OSTATNÍ NÁKLADY</t>
  </si>
  <si>
    <t>HSV</t>
  </si>
  <si>
    <t>Dodávka celkem</t>
  </si>
  <si>
    <t>Montáž celkem</t>
  </si>
  <si>
    <t>Vypracoval:</t>
  </si>
  <si>
    <t>PSV</t>
  </si>
  <si>
    <t>"M"</t>
  </si>
  <si>
    <t>Hodinové zúčtovací ceny</t>
  </si>
  <si>
    <t>Dne:</t>
  </si>
  <si>
    <t>Základní rozpočtové náklady - hl. III</t>
  </si>
  <si>
    <t>Náklady dle hl. VI SR</t>
  </si>
  <si>
    <t>Odsouhlasil:</t>
  </si>
  <si>
    <t>Celkové náklady objektu 
hl.III+VI+XI (bez DPH)</t>
  </si>
  <si>
    <t>Daň z přidané hodnoty</t>
  </si>
  <si>
    <t>ÚČELOVÉ MĚRNÉ JEDNOTKY</t>
  </si>
  <si>
    <t>Sazba %</t>
  </si>
  <si>
    <t>Základ</t>
  </si>
  <si>
    <t>Daň</t>
  </si>
  <si>
    <t>MĚRNÁ JEDNOTKA</t>
  </si>
  <si>
    <t>POČET MJ</t>
  </si>
  <si>
    <t>NÁKLAD/MJ</t>
  </si>
  <si>
    <t>Celkem daň</t>
  </si>
  <si>
    <t>Celkové náklady objektu</t>
  </si>
  <si>
    <t>Razítko</t>
  </si>
  <si>
    <t>(včetně DPH)</t>
  </si>
  <si>
    <t>Orientační rozpočet stavebního objektu</t>
  </si>
  <si>
    <t xml:space="preserve">P0013971033351000000600kus    Vybourání otvorů ve zdivu z pálen.cihel na maltu vápen. (vápenocem.) plochy &lt;0,09m2 tl.&lt;450mm                                                                                                                                                                  01540000000063460000000047010000000007840000000016450000000000000000000000000000000030670000000072700000000031100000000018910000000022690000000016684000000000100000                  000000000137                                                0100001000000000016684                                                                                       </t>
  </si>
  <si>
    <t>971042451</t>
  </si>
  <si>
    <t>Vybourání otvorů v beton.příčkách a zdech plochy do 0,25 m2 tl.do 450mm</t>
  </si>
  <si>
    <t xml:space="preserve">P0013971042451000000600kus    Vybourání otvorů v beton.příčkách a zdech plochy do 0,25 m2 tl.do 450mm                                                                                                                                                                                        01540000001080940000000800700000000133450000000280240000000000000000000000000000000092000000001238320000000529660000000322120000000386540000000241127000000000300000                  000000000410                                                0100001000000000080376                                                                                       </t>
  </si>
  <si>
    <t>971042461</t>
  </si>
  <si>
    <t>Vybourání otvorů v beton.příčkách a zdech plochy &lt;0,25m2 tl.&lt;600mm</t>
  </si>
  <si>
    <t xml:space="preserve">P0013971042461000000600kus    Vybourání otvorů v beton.příčkách a zdech plochy &lt;0,25m2 tl.&lt;600mm                                                                                                                                                                                             01540000001447140000001071950000000178660000000375180000000000000000000000000000000092000000001657840000000709100000000431250000000517500000000319698000000000300000                  000000000410                                                0100001000000000106566                                                                                       </t>
  </si>
  <si>
    <t>971052481</t>
  </si>
  <si>
    <t>Vybourání a prorážení otvorů v železobeton.příčkách a zdech plochy do 0,25m2 tl.do 900mm</t>
  </si>
  <si>
    <t xml:space="preserve">P0013971052481000000600kus    Vybourání a prorážení otvorů v železobeton.příčkách a zdech plochy do 0,25m2 tl.do 900mm                                                                                                                                                                       01540000001096080000000811910000000135320000000284170000000000000000000000000000000030670000001255660000000537080000000326630000000391960000000238241000000000100000                  000000000137                                                0100001000000000238241                                                                                       </t>
  </si>
  <si>
    <t>973031151</t>
  </si>
  <si>
    <t>Vysekání ve zdivu z cihel na maltu vápen.(vápenocem.) výklenků pohledové plochy větší než 0,25 m2</t>
  </si>
  <si>
    <t xml:space="preserve">P0013973031151000000100m3     Vysekání ve zdivu z cihel na maltu vápen.(vápenocem.) výklenků pohledové plochy větší než 0,25 m2                                                                                                                                                              01540000000103810000000076900000000012820000000026910000000000000000000000000000000003510000000118930000000050870000000030940000000037120000000022625000000000011000                  000000000016                                                0100001000000000205679                                                                                       </t>
  </si>
  <si>
    <t>973042251</t>
  </si>
  <si>
    <t>Vysekání ve zdivu betonovém kapes plochy &lt;0,10m2, hl.&lt;300mm</t>
  </si>
  <si>
    <t xml:space="preserve">P0013973042251000000600kus    Vysekání ve zdivu betonovém kapes plochy &lt;0,10m2, hl.&lt;300mm                                                                                                                                                                                                    01540000000147420000000109200000000018200000000038220000000000000000000000000000000011220000000168880000000072230000000043930000000052720000000032751000000000100000                  000000000050                                                0100001000000000032751                                                                                       </t>
  </si>
  <si>
    <t>974031167</t>
  </si>
  <si>
    <t>Vysekání rýh v cihel.zdivu na vápen.(vápenocem.) maltu do hl.150 mm a š. do 300mm</t>
  </si>
  <si>
    <t xml:space="preserve">P0013974031167000000001m      Vysekání rýh v cihel.zdivu na vápen.(vápenocem.) maltu do hl.150 mm a š. do 300mm                                                                                                                                                                              01540000003011720000002230910000000371820000000780820000000000000000000000000000000539970000003450230000001475740000000897490000001076990000000700192000000004770000                  000000002405                                                0100001000000000014679                                                                                       </t>
  </si>
  <si>
    <t>974042557</t>
  </si>
  <si>
    <t>Vysekání rýh v beton. nebo jiné monolit.dlažbě do hl.100 mm a š. do 300 mm</t>
  </si>
  <si>
    <t xml:space="preserve">P0013974042557000000001m      Vysekání rýh v beton. nebo jiné monolit.dlažbě do hl.100 mm a š. do 300 mm                                                                                                                                                                                     01540000006022160000004460860000000743480000001561300000000000000000000000000000000000000000006898990000002950860000001794600000002153520000001292115000000005745000                  000000000000                                                0100001000000000022491                                                                                       </t>
  </si>
  <si>
    <t>974042559</t>
  </si>
  <si>
    <t>Příplatek k ceně za každých dalších 100 mm šířky rýhy hl. do 100 mm</t>
  </si>
  <si>
    <t xml:space="preserve">P0013974042559000000001m      Příplatek k ceně za každých dalších 100 mm šířky rýhy hl. do 100 mm                                                                                                                                                                                            01540000001290000000000955550000000159260000000334440000000000000000000000000000000000000000001477820000000632100000000384420000000461300000000276782000000005180000                  000000000000                                                0100001000000000005343                                                                                       </t>
  </si>
  <si>
    <t>975043121</t>
  </si>
  <si>
    <t>Jednořadové podchyc.stropů pro osaz.nosníků &lt;v. podchycení 3,5m, zatížení hmotností &lt;1000 kg/m</t>
  </si>
  <si>
    <t xml:space="preserve">P0013975043121000000001m      Jednořadové podchyc.stropů pro osaz.nosníků &lt;v. podchycení 3,5m, zatížení hmotností &lt;1000 kg/m                                                                                                                                                                 01540000000211180000000150690000000025120000000052740000000000000000000007740000000350150000000241930000000103480000000062930000000075520000000080326000000000200000                  000000004731                                                0100001000000000040163                                                                                       </t>
  </si>
  <si>
    <t>975048121</t>
  </si>
  <si>
    <t>Příplatek k ceně na dřevení za každý další 1 m v. podchycení &gt;3,5 m, zatížení hmotností &lt;1000 kg/m</t>
  </si>
  <si>
    <t xml:space="preserve">P0013975048121000000001m      Příplatek k ceně na dřevení za každý další 1 m v. podchycení &gt;3,5 m, zatížení hmotností &lt;1000 kg/m                                                                                                                                                             01540000000013670000000009130000000001520000000003200000000000000000000001340000000043360000000015660000000006700000000004070000000004890000000007269000000000200000                  000000000880                                                0100001000000000003635                                                                                       </t>
  </si>
  <si>
    <t>978013191</t>
  </si>
  <si>
    <t>Otlučení omítek vnitřních stěn vápenných, vápenocementových v rozsahu do 100 %</t>
  </si>
  <si>
    <t xml:space="preserve">P0013978013191000000050m2     Otlučení omítek vnitřních stěn vápenných, vápenocementových v rozsahu do 100 %                                                                                                                                                                                 01540000002998570000002221170000000370190000000777410000000000000000000000000000000000000000003435170000001469300000000893580000001072290000000643374000000015051000                  000000000000                                                0100001000000000004275                                                                                       </t>
  </si>
  <si>
    <t>978036191</t>
  </si>
  <si>
    <t>Otlučení šlechtěných apod. omítek vnějšíčh břízolitových, v rozsahu 100 %</t>
  </si>
  <si>
    <t xml:space="preserve">P0013978036191000000050m2     Otlučení šlechtěných apod. omítek vnějšíčh břízolitových, v rozsahu 100 %                                                                                                                                                                                      01540000000396190000000293470000000048910000000102720000000000000000000000000000000000000000000453870000000194130000000118060000000141680000000085006000000002248000                  000000000000                                                0100001000000000003781                                                                                       </t>
  </si>
  <si>
    <t>979082111</t>
  </si>
  <si>
    <t>Vnitrostaveništní doprava suti a vybour. hmot do 10 m</t>
  </si>
  <si>
    <t xml:space="preserve">P0013979082111000000170t      Vnitrostaveništní doprava suti a vybour. hmot do 10 m                                                                                                                                                                                                          01550000024990750000018511660000003085280000006479080000000000000000000000000000000000000000028629400000012245470000007447240000008936690000005362014000000034622000                  000000000000                                                0100001000000000015487                                                                                       </t>
  </si>
  <si>
    <t>979082121</t>
  </si>
  <si>
    <t>Vnitrostaveništní doprava suti a vybour.hmot za každých dalších 5 m</t>
  </si>
  <si>
    <t xml:space="preserve">P0013979082121000000170t      Vnitrostaveništní doprava suti a vybour.hmot za každých dalších 5 m                                                                                                                                                                                            01550000005571190000004126800000000687800000001444380000000000000000000000000000000000000000006382350000002729880000001660210000001992260000001195354000000069244000                  000000000000                                                0100001000000000001726                                                                                       </t>
  </si>
  <si>
    <t>006</t>
  </si>
  <si>
    <t>979083115</t>
  </si>
  <si>
    <t>Vodorovné přemístění suti na skládku vč. naložení a složení na dopravní prostředek na vzdálenost 3-4km</t>
  </si>
  <si>
    <t xml:space="preserve">P0006979083115000000170t      Vodorovné přemístění suti na skládku vč. naložení a složení na dopravní prostředek na vzdálenost 3-4km                                                                                                                                                         01550000033105390000001099690000000183280000000384890000010437680000021183120000001019880000037925530000016221640000009865410000011838490000007205080000000034622000                  000000000000                                                0100001000000000020811                                                                                       </t>
  </si>
  <si>
    <t>979999901</t>
  </si>
  <si>
    <t>Poplatek za skládku stavební suti</t>
  </si>
  <si>
    <t xml:space="preserve">P0013979999901000000170t      Poplatek za skládku stavební suti                                                                                                                                                                                                                              01010000087247440000000000000000000000000000000000000000000000000000000000000000000000000000000000000000000000000000000000000000000000000000008724744000000034622000                  000000000000                                                0100001000000000025200                                                                                       </t>
  </si>
  <si>
    <t>011</t>
  </si>
  <si>
    <t>998011002</t>
  </si>
  <si>
    <t>Přesun hmot pro budovy zděné výšky do 12m</t>
  </si>
  <si>
    <t xml:space="preserve">P0011998011002000000170t      Přesun hmot pro budovy zděné výšky do 12m                                                                                                                                                                                                                      01550000006130350000001140840000000190140000000399290000004590210000000000000000000000000000007022930000003003870000001826840000002192210000001315327000000005411851                  000000000000                                                0100001000000000024305                                                                                       </t>
  </si>
  <si>
    <t>9 Ostatní konstrukce a práce - bourání CELKEM Kč:</t>
  </si>
  <si>
    <t>PŘIDRUŽENÁ STAVEBNÍ VÝROBA</t>
  </si>
  <si>
    <t>762 Konstrukce tesařské</t>
  </si>
  <si>
    <t>762</t>
  </si>
  <si>
    <t>762320001</t>
  </si>
  <si>
    <t>R pol. - dmtž dřevěných příhradových vazníků vč. likvidace</t>
  </si>
  <si>
    <t xml:space="preserve">P7762762320001000004600kus    R pol. - dmtž dřevěných příhradových vazníků vč. likvidace                                                                                                                                                                                                     07620000011000000000000000000000000000000000000000000000000000000000000000000000000000000000000000000000000000000000000000000000000000000000001100000000000001100000                  000000000000                                                0100001000000000100000                                                                                       </t>
  </si>
  <si>
    <t>762341811</t>
  </si>
  <si>
    <t>Tesař.dmtž bednění střech prkna</t>
  </si>
  <si>
    <t xml:space="preserve">P7762762341811000004050m2     Tesař.dmtž bednění střech prkna                                                                                                                                                                                                                                01910000001995410000001478080000000246350000000517330000000000000000000000000000000000000000003193940000001436700000000892350000000864890000000518935000000022848000                  000000000000                                                0100001000000000002271                                                                                       </t>
  </si>
  <si>
    <t>762841812</t>
  </si>
  <si>
    <t>Tesař.dmtž podhled prkna +omítka</t>
  </si>
  <si>
    <t xml:space="preserve">P7762762841812000004050m2     Tesař.dmtž podhled prkna +omítka                                                                                                                                                                                                                               01910000002090430000001548470000000258080000000541960000000000000000000000000000000586830000003346030000001505110000000934840000000906080000000602329000000015840000                  000000002614                                                0100001000000000003803                                                                                       </t>
  </si>
  <si>
    <t>762 Konstrukce tesařské CELKEM Kč:</t>
  </si>
  <si>
    <t>764 Konstrukce klempířské</t>
  </si>
  <si>
    <t>764</t>
  </si>
  <si>
    <t>764311822</t>
  </si>
  <si>
    <t>Klemp.dmtž zastř.hlad 1000mm -30 st. 25m2-</t>
  </si>
  <si>
    <t xml:space="preserve">P7764764311822000004050m2     Klemp.dmtž zastř.hlad 1000mm -30 st. 25m2-                                                                                                                                                                                                                     07640000004680080000003466730000000577790000001213350000000000000000000000000000000000000000007491130000003369660000002092930000002028530000001217121000000046656000                  000000000000                                                0100001000000000002609                                                                                       </t>
  </si>
  <si>
    <t>764352820</t>
  </si>
  <si>
    <t>Klemp.dmtž žlab půlkr.rš 500mm -30 st.</t>
  </si>
  <si>
    <t xml:space="preserve">P7764764352820000004001m      Klemp.dmtž žlab půlkr.rš 500mm -30 st.                                                                                                                                                                                                                         07640000000426570000000315980000000052660000000110590000000000000000000000000000000000000000000682780000000307130000000190760000000184890000000110935000000004860000                  000000000000                                                0100001000000000002283                                                                                       </t>
  </si>
  <si>
    <t>764410850</t>
  </si>
  <si>
    <t>Klemp.dmtž parapetu rš 330mm</t>
  </si>
  <si>
    <t xml:space="preserve">P7764764410850000004001m      Klemp.dmtž parapetu rš 330mm                                                                                                                                                                                                                                   07640000000496540000000367800000000061300000000128730000000000000000000000000000000000000000000794780000000357510000000222050000000215220000000129131000000004950000                  000000000000                                                0100001000000000002609                                                                                       </t>
  </si>
  <si>
    <t>764430840</t>
  </si>
  <si>
    <t>Klemp.dmtž oplech.zdi rš 500mm</t>
  </si>
  <si>
    <t xml:space="preserve">P7764764430840000004001m      Klemp.dmtž oplech.zdi rš 500mm                                                                                                                                                                                                                                 07640000000078010000000057790000000009630000000020230000000000000000000000000000000000000000000124870000000056170000000034890000000033810000000020289000000000780000                  000000000000                                                0100001000000000002601                                                                                       </t>
  </si>
  <si>
    <t>764454802</t>
  </si>
  <si>
    <t>Klemp.dmtž trub odpad.kruh D 120mm</t>
  </si>
  <si>
    <t xml:space="preserve">P7764764454802000004001m      Klemp.dmtž trub odpad.kruh D 120mm                                                                                                                                                                                                                             07640000000194850000000144340000000024060000000050520000000000000000000000000000000000000000000311890000000140290000000087140000000084460000000050674000000002590000                  000000000000                                                0100001000000000001957                                                                                       </t>
  </si>
  <si>
    <t>764 Konstrukce klempířské CELKEM Kč:</t>
  </si>
  <si>
    <t>766 Konstrukce truhlářské</t>
  </si>
  <si>
    <t>766</t>
  </si>
  <si>
    <t>766411821</t>
  </si>
  <si>
    <t>Truhl.dmtž oblož.stěn palub.</t>
  </si>
  <si>
    <t xml:space="preserve">P7766766411821000005050m2     Truhl.dmtž oblož.stěn palub.                                                                                                                                                                                                                                   07660000002290320000001696530000000282760000000593790000000000000000000000000000000000000000003665980000001649030000001024230000000992720000000595630000000005570000                  000000000000                                                0100001000000000010694                                                                                       </t>
  </si>
  <si>
    <t>766411822</t>
  </si>
  <si>
    <t>Truhl.dmtž oblož.stěn podkl rošt</t>
  </si>
  <si>
    <t xml:space="preserve">P7766766411822000005050m2     Truhl.dmtž oblož.stěn podkl rošt                                                                                                                                                                                                                               07660000000408540000000302620000000050440000000105920000000000000000000000000000000000000000000653930000000294150000000182700000000177080000000106247000000005570000                  000000000000                                                0100001000000000001907                                                                                       </t>
  </si>
  <si>
    <t>766421821</t>
  </si>
  <si>
    <t>Truhl.dmtž oblož.strop palub.</t>
  </si>
  <si>
    <t xml:space="preserve">P7766766421821000005050m2     Truhl.dmtž oblož.strop palub.                                                                                                                                                                                                                                  07660000010117010000007494080000001249010000002622930000000000000000000000000000000000000000016193700000007284250000004524330000004385120000002631071000000020690000                  000000000000                                                0100001000000000012717                                                                                       </t>
  </si>
  <si>
    <t>766421822</t>
  </si>
  <si>
    <t>Truhl.dmtž oblož.strop podkl rošt</t>
  </si>
  <si>
    <t xml:space="preserve">P7766766421822000005050m2     Truhl.dmtž oblož.strop podkl rošt                                                                                                                                                                                                                              07660000000116480000000086280000000014380000000030200000000000000000000000000000000000000000000186430000000083860000000052090000000050490000000030291000000001588000                  000000000000                                                0100001000000000001907                                                                                       </t>
  </si>
  <si>
    <t>766 Konstrukce truhlářské CELKEM Kč:</t>
  </si>
  <si>
    <t>767 Konstrukce doplňkové kovové stavební</t>
  </si>
  <si>
    <t>767</t>
  </si>
  <si>
    <t>767995103</t>
  </si>
  <si>
    <t>Kdk mtž ostatních atypů hmotnosti &lt;20kg</t>
  </si>
  <si>
    <t xml:space="preserve">kg   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</si>
</sst>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000"/>
    <numFmt numFmtId="166" formatCode="0.00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3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4"/>
      <name val="Arial CE"/>
      <family val="2"/>
    </font>
    <font>
      <b/>
      <sz val="8"/>
      <name val="Arial Black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justify" vertical="center"/>
    </xf>
    <xf numFmtId="166" fontId="0" fillId="3" borderId="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49" fontId="0" fillId="3" borderId="24" xfId="0" applyNumberFormat="1" applyFill="1" applyBorder="1" applyAlignment="1">
      <alignment vertical="top"/>
    </xf>
    <xf numFmtId="49" fontId="0" fillId="3" borderId="24" xfId="0" applyNumberFormat="1" applyFill="1" applyBorder="1" applyAlignment="1">
      <alignment horizontal="justify" vertical="top"/>
    </xf>
    <xf numFmtId="2" fontId="0" fillId="3" borderId="24" xfId="0" applyNumberFormat="1" applyFill="1" applyBorder="1" applyAlignment="1">
      <alignment vertical="top"/>
    </xf>
    <xf numFmtId="4" fontId="0" fillId="3" borderId="24" xfId="0" applyNumberFormat="1" applyFill="1" applyBorder="1" applyAlignment="1">
      <alignment vertical="top"/>
    </xf>
    <xf numFmtId="164" fontId="0" fillId="3" borderId="24" xfId="0" applyNumberFormat="1" applyFill="1" applyBorder="1" applyAlignment="1">
      <alignment vertical="top"/>
    </xf>
    <xf numFmtId="0" fontId="0" fillId="3" borderId="24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5" xfId="0" applyNumberFormat="1" applyFill="1" applyBorder="1" applyAlignment="1">
      <alignment horizontal="justify" vertical="top"/>
    </xf>
    <xf numFmtId="2" fontId="0" fillId="3" borderId="25" xfId="0" applyNumberFormat="1" applyFill="1" applyBorder="1" applyAlignment="1">
      <alignment vertical="top"/>
    </xf>
    <xf numFmtId="4" fontId="0" fillId="3" borderId="25" xfId="0" applyNumberFormat="1" applyFill="1" applyBorder="1" applyAlignment="1">
      <alignment vertical="top"/>
    </xf>
    <xf numFmtId="164" fontId="0" fillId="3" borderId="25" xfId="0" applyNumberFormat="1" applyFill="1" applyBorder="1" applyAlignment="1">
      <alignment vertical="top"/>
    </xf>
    <xf numFmtId="0" fontId="0" fillId="3" borderId="25" xfId="0" applyFill="1" applyBorder="1" applyAlignment="1">
      <alignment vertical="top"/>
    </xf>
    <xf numFmtId="49" fontId="0" fillId="3" borderId="26" xfId="0" applyNumberFormat="1" applyFill="1" applyBorder="1" applyAlignment="1">
      <alignment vertical="top"/>
    </xf>
    <xf numFmtId="49" fontId="0" fillId="3" borderId="26" xfId="0" applyNumberFormat="1" applyFill="1" applyBorder="1" applyAlignment="1">
      <alignment horizontal="justify" vertical="top"/>
    </xf>
    <xf numFmtId="2" fontId="0" fillId="3" borderId="26" xfId="0" applyNumberFormat="1" applyFill="1" applyBorder="1" applyAlignment="1">
      <alignment vertical="top"/>
    </xf>
    <xf numFmtId="4" fontId="0" fillId="3" borderId="26" xfId="0" applyNumberFormat="1" applyFill="1" applyBorder="1" applyAlignment="1">
      <alignment vertical="top"/>
    </xf>
    <xf numFmtId="164" fontId="0" fillId="3" borderId="26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49" fontId="0" fillId="3" borderId="27" xfId="0" applyNumberFormat="1" applyFill="1" applyBorder="1" applyAlignment="1">
      <alignment/>
    </xf>
    <xf numFmtId="49" fontId="5" fillId="3" borderId="28" xfId="0" applyNumberFormat="1" applyFont="1" applyFill="1" applyBorder="1" applyAlignment="1">
      <alignment/>
    </xf>
    <xf numFmtId="2" fontId="5" fillId="3" borderId="28" xfId="0" applyNumberFormat="1" applyFont="1" applyFill="1" applyBorder="1" applyAlignment="1">
      <alignment/>
    </xf>
    <xf numFmtId="4" fontId="5" fillId="3" borderId="28" xfId="0" applyNumberFormat="1" applyFont="1" applyFill="1" applyBorder="1" applyAlignment="1">
      <alignment/>
    </xf>
    <xf numFmtId="164" fontId="5" fillId="3" borderId="28" xfId="0" applyNumberFormat="1" applyFont="1" applyFill="1" applyBorder="1" applyAlignment="1">
      <alignment/>
    </xf>
    <xf numFmtId="0" fontId="5" fillId="3" borderId="29" xfId="0" applyFont="1" applyFill="1" applyBorder="1" applyAlignment="1">
      <alignment/>
    </xf>
    <xf numFmtId="49" fontId="0" fillId="3" borderId="22" xfId="0" applyNumberFormat="1" applyFill="1" applyBorder="1" applyAlignment="1">
      <alignment/>
    </xf>
    <xf numFmtId="49" fontId="5" fillId="3" borderId="30" xfId="0" applyNumberFormat="1" applyFont="1" applyFill="1" applyBorder="1" applyAlignment="1">
      <alignment/>
    </xf>
    <xf numFmtId="2" fontId="5" fillId="3" borderId="30" xfId="0" applyNumberFormat="1" applyFont="1" applyFill="1" applyBorder="1" applyAlignment="1">
      <alignment/>
    </xf>
    <xf numFmtId="4" fontId="5" fillId="3" borderId="30" xfId="0" applyNumberFormat="1" applyFont="1" applyFill="1" applyBorder="1" applyAlignment="1">
      <alignment/>
    </xf>
    <xf numFmtId="164" fontId="5" fillId="3" borderId="30" xfId="0" applyNumberFormat="1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0" fillId="3" borderId="7" xfId="0" applyFill="1" applyBorder="1" applyAlignment="1">
      <alignment horizontal="justify" vertical="top"/>
    </xf>
    <xf numFmtId="0" fontId="0" fillId="3" borderId="8" xfId="0" applyFill="1" applyBorder="1" applyAlignment="1">
      <alignment horizontal="justify" vertical="top"/>
    </xf>
    <xf numFmtId="0" fontId="5" fillId="3" borderId="4" xfId="0" applyFont="1" applyFill="1" applyBorder="1" applyAlignment="1">
      <alignment/>
    </xf>
    <xf numFmtId="164" fontId="0" fillId="3" borderId="5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5" fillId="3" borderId="0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64" fontId="0" fillId="3" borderId="8" xfId="0" applyNumberFormat="1" applyFill="1" applyBorder="1" applyAlignment="1">
      <alignment/>
    </xf>
    <xf numFmtId="0" fontId="5" fillId="4" borderId="32" xfId="0" applyFont="1" applyFill="1" applyBorder="1" applyAlignment="1">
      <alignment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38" xfId="0" applyNumberForma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40" xfId="0" applyFont="1" applyBorder="1" applyAlignment="1">
      <alignment/>
    </xf>
    <xf numFmtId="0" fontId="0" fillId="0" borderId="35" xfId="0" applyBorder="1" applyAlignment="1">
      <alignment/>
    </xf>
    <xf numFmtId="4" fontId="0" fillId="4" borderId="33" xfId="0" applyNumberFormat="1" applyFill="1" applyBorder="1" applyAlignment="1">
      <alignment/>
    </xf>
    <xf numFmtId="4" fontId="0" fillId="4" borderId="36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1" xfId="0" applyFill="1" applyBorder="1" applyAlignment="1">
      <alignment/>
    </xf>
    <xf numFmtId="0" fontId="5" fillId="3" borderId="36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2" xfId="0" applyFon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6" xfId="0" applyFont="1" applyFill="1" applyBorder="1" applyAlignment="1">
      <alignment/>
    </xf>
    <xf numFmtId="4" fontId="0" fillId="3" borderId="47" xfId="0" applyNumberFormat="1" applyFill="1" applyBorder="1" applyAlignment="1">
      <alignment/>
    </xf>
    <xf numFmtId="0" fontId="11" fillId="3" borderId="7" xfId="0" applyFont="1" applyFill="1" applyBorder="1" applyAlignment="1">
      <alignment horizontal="right"/>
    </xf>
    <xf numFmtId="0" fontId="0" fillId="3" borderId="48" xfId="0" applyFill="1" applyBorder="1" applyAlignment="1">
      <alignment/>
    </xf>
    <xf numFmtId="0" fontId="0" fillId="3" borderId="28" xfId="0" applyFill="1" applyBorder="1" applyAlignment="1">
      <alignment/>
    </xf>
    <xf numFmtId="4" fontId="0" fillId="3" borderId="28" xfId="0" applyNumberFormat="1" applyFill="1" applyBorder="1" applyAlignment="1">
      <alignment/>
    </xf>
    <xf numFmtId="4" fontId="0" fillId="3" borderId="49" xfId="0" applyNumberForma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14" fillId="3" borderId="4" xfId="0" applyFont="1" applyFill="1" applyBorder="1" applyAlignment="1">
      <alignment/>
    </xf>
    <xf numFmtId="0" fontId="0" fillId="3" borderId="0" xfId="0" applyFill="1" applyBorder="1" applyAlignment="1">
      <alignment horizontal="justify" vertical="top"/>
    </xf>
    <xf numFmtId="0" fontId="0" fillId="3" borderId="0" xfId="0" applyFill="1" applyAlignment="1">
      <alignment horizontal="justify" vertical="top"/>
    </xf>
    <xf numFmtId="0" fontId="0" fillId="3" borderId="0" xfId="0" applyFill="1" applyBorder="1" applyAlignment="1">
      <alignment/>
    </xf>
    <xf numFmtId="0" fontId="0" fillId="0" borderId="41" xfId="0" applyBorder="1" applyAlignment="1">
      <alignment/>
    </xf>
    <xf numFmtId="4" fontId="0" fillId="3" borderId="28" xfId="0" applyNumberFormat="1" applyFill="1" applyBorder="1" applyAlignment="1">
      <alignment/>
    </xf>
    <xf numFmtId="4" fontId="0" fillId="3" borderId="49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/>
    </xf>
    <xf numFmtId="4" fontId="0" fillId="3" borderId="0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5" fillId="3" borderId="7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0" fontId="13" fillId="3" borderId="2" xfId="0" applyFont="1" applyFill="1" applyBorder="1" applyAlignment="1">
      <alignment horizontal="justify" vertical="center"/>
    </xf>
    <xf numFmtId="0" fontId="13" fillId="3" borderId="4" xfId="0" applyFont="1" applyFill="1" applyBorder="1" applyAlignment="1">
      <alignment horizontal="justify" vertical="center"/>
    </xf>
    <xf numFmtId="0" fontId="13" fillId="3" borderId="0" xfId="0" applyFont="1" applyFill="1" applyBorder="1" applyAlignment="1">
      <alignment horizontal="justify" vertical="center"/>
    </xf>
    <xf numFmtId="4" fontId="13" fillId="3" borderId="2" xfId="0" applyNumberFormat="1" applyFont="1" applyFill="1" applyBorder="1" applyAlignment="1">
      <alignment vertical="center"/>
    </xf>
    <xf numFmtId="4" fontId="13" fillId="3" borderId="3" xfId="0" applyNumberFormat="1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vertical="center"/>
    </xf>
    <xf numFmtId="4" fontId="13" fillId="3" borderId="5" xfId="0" applyNumberFormat="1" applyFont="1" applyFill="1" applyBorder="1" applyAlignment="1">
      <alignment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4" fontId="0" fillId="3" borderId="45" xfId="0" applyNumberFormat="1" applyFill="1" applyBorder="1" applyAlignment="1">
      <alignment/>
    </xf>
    <xf numFmtId="4" fontId="0" fillId="3" borderId="52" xfId="0" applyNumberFormat="1" applyFill="1" applyBorder="1" applyAlignment="1">
      <alignment/>
    </xf>
    <xf numFmtId="0" fontId="0" fillId="3" borderId="48" xfId="0" applyFill="1" applyBorder="1" applyAlignment="1">
      <alignment horizontal="justify" vertical="top" wrapText="1"/>
    </xf>
    <xf numFmtId="0" fontId="0" fillId="3" borderId="28" xfId="0" applyFill="1" applyBorder="1" applyAlignment="1">
      <alignment horizontal="justify" vertical="top"/>
    </xf>
    <xf numFmtId="0" fontId="0" fillId="3" borderId="9" xfId="0" applyFill="1" applyBorder="1" applyAlignment="1">
      <alignment horizontal="justify" vertical="top"/>
    </xf>
    <xf numFmtId="0" fontId="0" fillId="3" borderId="10" xfId="0" applyFill="1" applyBorder="1" applyAlignment="1">
      <alignment horizontal="justify" vertical="top"/>
    </xf>
    <xf numFmtId="0" fontId="0" fillId="0" borderId="0" xfId="0" applyAlignment="1">
      <alignment/>
    </xf>
    <xf numFmtId="0" fontId="12" fillId="3" borderId="10" xfId="0" applyFont="1" applyFill="1" applyBorder="1" applyAlignment="1">
      <alignment/>
    </xf>
    <xf numFmtId="0" fontId="5" fillId="3" borderId="40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4" fontId="0" fillId="3" borderId="15" xfId="0" applyNumberFormat="1" applyFill="1" applyBorder="1" applyAlignment="1">
      <alignment/>
    </xf>
    <xf numFmtId="4" fontId="0" fillId="3" borderId="53" xfId="0" applyNumberFormat="1" applyFill="1" applyBorder="1" applyAlignment="1">
      <alignment/>
    </xf>
    <xf numFmtId="0" fontId="5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54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100"/>
  <sheetViews>
    <sheetView tabSelected="1" workbookViewId="0" topLeftCell="A1">
      <selection activeCell="F2" sqref="F2"/>
    </sheetView>
  </sheetViews>
  <sheetFormatPr defaultColWidth="9.00390625" defaultRowHeight="12.75"/>
  <cols>
    <col min="11" max="11" width="27.375" style="0" customWidth="1"/>
    <col min="16" max="16" width="0" style="0" hidden="1" customWidth="1"/>
  </cols>
  <sheetData>
    <row r="1" spans="1:26" ht="15">
      <c r="A1" s="4"/>
      <c r="B1" s="5"/>
      <c r="C1" s="5"/>
      <c r="D1" s="5"/>
      <c r="E1" s="5"/>
      <c r="F1" s="5"/>
      <c r="G1" s="6"/>
      <c r="H1" s="5"/>
      <c r="I1" s="5"/>
      <c r="J1" s="5"/>
      <c r="K1" s="5"/>
      <c r="L1" s="7"/>
      <c r="M1" s="1"/>
      <c r="N1" s="1"/>
      <c r="O1" s="1"/>
      <c r="P1" s="1" t="s">
        <v>40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8"/>
      <c r="B2" s="9"/>
      <c r="C2" s="9"/>
      <c r="D2" s="9"/>
      <c r="E2" s="9"/>
      <c r="F2" s="10" t="s">
        <v>230</v>
      </c>
      <c r="G2" s="9"/>
      <c r="H2" s="9"/>
      <c r="I2" s="9"/>
      <c r="J2" s="9"/>
      <c r="K2" s="9"/>
      <c r="L2" s="11"/>
      <c r="M2" s="1"/>
      <c r="N2" s="1"/>
      <c r="O2" s="1"/>
      <c r="P2" s="1" t="s">
        <v>41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/>
      <c r="B6" s="15" t="s">
        <v>21</v>
      </c>
      <c r="C6" s="9"/>
      <c r="D6" s="16" t="s">
        <v>42</v>
      </c>
      <c r="E6" s="9"/>
      <c r="F6" s="9"/>
      <c r="G6" s="9"/>
      <c r="H6" s="15" t="s">
        <v>22</v>
      </c>
      <c r="I6" s="17"/>
      <c r="J6" s="9"/>
      <c r="K6" s="9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"/>
      <c r="B7" s="9"/>
      <c r="C7" s="9"/>
      <c r="D7" s="16"/>
      <c r="E7" s="9"/>
      <c r="F7" s="9"/>
      <c r="G7" s="9"/>
      <c r="H7" s="9"/>
      <c r="I7" s="17"/>
      <c r="J7" s="9"/>
      <c r="K7" s="9"/>
      <c r="L7" s="1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8"/>
      <c r="B8" s="15" t="s">
        <v>23</v>
      </c>
      <c r="C8" s="9"/>
      <c r="D8" s="16" t="s">
        <v>43</v>
      </c>
      <c r="E8" s="9"/>
      <c r="F8" s="9"/>
      <c r="G8" s="9"/>
      <c r="H8" s="18" t="s">
        <v>24</v>
      </c>
      <c r="I8" s="17"/>
      <c r="J8" s="9"/>
      <c r="K8" s="19" t="s">
        <v>46</v>
      </c>
      <c r="L8" s="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8"/>
      <c r="B9" s="9"/>
      <c r="C9" s="9"/>
      <c r="D9" s="16"/>
      <c r="E9" s="9"/>
      <c r="F9" s="9"/>
      <c r="G9" s="9"/>
      <c r="H9" s="9"/>
      <c r="I9" s="17"/>
      <c r="J9" s="9"/>
      <c r="K9" s="9"/>
      <c r="L9" s="1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>
      <c r="A10" s="8"/>
      <c r="B10" s="15" t="s">
        <v>25</v>
      </c>
      <c r="C10" s="9"/>
      <c r="D10" s="16" t="s">
        <v>44</v>
      </c>
      <c r="E10" s="9"/>
      <c r="F10" s="9"/>
      <c r="G10" s="9"/>
      <c r="H10" s="18" t="s">
        <v>26</v>
      </c>
      <c r="I10" s="17"/>
      <c r="J10" s="9"/>
      <c r="K10" s="19" t="s">
        <v>47</v>
      </c>
      <c r="L10" s="1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8"/>
      <c r="B11" s="9"/>
      <c r="C11" s="9"/>
      <c r="D11" s="16"/>
      <c r="E11" s="9"/>
      <c r="F11" s="9"/>
      <c r="G11" s="9"/>
      <c r="H11" s="9"/>
      <c r="I11" s="17"/>
      <c r="J11" s="9"/>
      <c r="K11" s="9"/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8"/>
      <c r="B12" s="15" t="s">
        <v>27</v>
      </c>
      <c r="C12" s="9"/>
      <c r="D12" s="16" t="s">
        <v>43</v>
      </c>
      <c r="E12" s="9"/>
      <c r="F12" s="9"/>
      <c r="G12" s="9"/>
      <c r="H12" s="15" t="s">
        <v>28</v>
      </c>
      <c r="I12" s="17"/>
      <c r="J12" s="9"/>
      <c r="K12" s="9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8"/>
      <c r="B13" s="9"/>
      <c r="C13" s="9"/>
      <c r="D13" s="16"/>
      <c r="E13" s="9"/>
      <c r="F13" s="9"/>
      <c r="G13" s="9"/>
      <c r="H13" s="9"/>
      <c r="I13" s="17"/>
      <c r="J13" s="9"/>
      <c r="K13" s="9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8"/>
      <c r="B14" s="15" t="s">
        <v>29</v>
      </c>
      <c r="C14" s="9"/>
      <c r="D14" s="16" t="s">
        <v>45</v>
      </c>
      <c r="E14" s="9"/>
      <c r="F14" s="9"/>
      <c r="G14" s="9"/>
      <c r="H14" s="9"/>
      <c r="I14" s="17"/>
      <c r="J14" s="9"/>
      <c r="K14" s="9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8"/>
      <c r="B15" s="9"/>
      <c r="C15" s="9"/>
      <c r="D15" s="9"/>
      <c r="E15" s="9"/>
      <c r="F15" s="9"/>
      <c r="G15" s="9"/>
      <c r="H15" s="9"/>
      <c r="I15" s="17"/>
      <c r="J15" s="9"/>
      <c r="K15" s="9"/>
      <c r="L15" s="1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8"/>
      <c r="B16" s="15" t="s">
        <v>30</v>
      </c>
      <c r="C16" s="9"/>
      <c r="D16" s="9"/>
      <c r="E16" s="20">
        <v>1</v>
      </c>
      <c r="F16" s="9"/>
      <c r="G16" s="9"/>
      <c r="H16" s="15" t="s">
        <v>31</v>
      </c>
      <c r="I16" s="17"/>
      <c r="J16" s="9"/>
      <c r="K16" s="9"/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8"/>
      <c r="B17" s="9"/>
      <c r="C17" s="9"/>
      <c r="D17" s="9"/>
      <c r="E17" s="9"/>
      <c r="F17" s="9"/>
      <c r="G17" s="9"/>
      <c r="H17" s="9"/>
      <c r="I17" s="17"/>
      <c r="J17" s="9"/>
      <c r="K17" s="9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8"/>
      <c r="B18" s="9"/>
      <c r="C18" s="9"/>
      <c r="D18" s="9"/>
      <c r="E18" s="9"/>
      <c r="F18" s="9"/>
      <c r="G18" s="9"/>
      <c r="H18" s="9"/>
      <c r="I18" s="17"/>
      <c r="J18" s="9"/>
      <c r="K18" s="9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8"/>
      <c r="B19" s="9"/>
      <c r="C19" s="9"/>
      <c r="D19" s="9"/>
      <c r="E19" s="9"/>
      <c r="F19" s="9"/>
      <c r="G19" s="9"/>
      <c r="H19" s="18" t="s">
        <v>32</v>
      </c>
      <c r="I19" s="17"/>
      <c r="J19" s="9"/>
      <c r="K19" s="19" t="s">
        <v>48</v>
      </c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8"/>
      <c r="B25" s="15" t="s">
        <v>33</v>
      </c>
      <c r="C25" s="9"/>
      <c r="D25" s="9"/>
      <c r="E25" s="130" t="s">
        <v>49</v>
      </c>
      <c r="F25" s="131"/>
      <c r="G25" s="130"/>
      <c r="H25" s="15" t="s">
        <v>34</v>
      </c>
      <c r="I25" s="17"/>
      <c r="J25" s="9"/>
      <c r="K25" s="9"/>
      <c r="L25" s="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8"/>
      <c r="B26" s="9"/>
      <c r="C26" s="9"/>
      <c r="D26" s="9"/>
      <c r="E26" s="130"/>
      <c r="F26" s="130"/>
      <c r="G26" s="130"/>
      <c r="H26" s="9"/>
      <c r="I26" s="17"/>
      <c r="J26" s="9"/>
      <c r="K26" s="9"/>
      <c r="L26" s="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8"/>
      <c r="B27" s="15" t="s">
        <v>35</v>
      </c>
      <c r="C27" s="9"/>
      <c r="D27" s="9"/>
      <c r="E27" s="9"/>
      <c r="F27" s="9"/>
      <c r="G27" s="9"/>
      <c r="H27" s="15" t="s">
        <v>36</v>
      </c>
      <c r="I27" s="17"/>
      <c r="J27" s="9"/>
      <c r="K27" s="9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thickBo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3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3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3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">
    <mergeCell ref="E25:G2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R76"/>
  <sheetViews>
    <sheetView workbookViewId="0" topLeftCell="A1">
      <selection activeCell="J27" sqref="J27"/>
    </sheetView>
  </sheetViews>
  <sheetFormatPr defaultColWidth="9.00390625" defaultRowHeight="12.75"/>
  <cols>
    <col min="3" max="3" width="14.00390625" style="0" customWidth="1"/>
    <col min="4" max="4" width="4.00390625" style="0" customWidth="1"/>
    <col min="9" max="9" width="11.25390625" style="0" customWidth="1"/>
    <col min="10" max="10" width="10.25390625" style="0" customWidth="1"/>
    <col min="12" max="12" width="4.375" style="0" customWidth="1"/>
    <col min="13" max="13" width="6.875" style="0" customWidth="1"/>
  </cols>
  <sheetData>
    <row r="1" spans="1:18" ht="12.75">
      <c r="A1" s="174" t="s">
        <v>197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1"/>
      <c r="P1" s="1"/>
      <c r="Q1" s="1"/>
      <c r="R1" s="1"/>
    </row>
    <row r="2" spans="1:18" ht="12.7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"/>
      <c r="P2" s="1"/>
      <c r="Q2" s="1"/>
      <c r="R2" s="1"/>
    </row>
    <row r="3" spans="1:18" ht="13.5" thickBot="1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  <c r="O3" s="1"/>
      <c r="P3" s="1"/>
      <c r="Q3" s="1"/>
      <c r="R3" s="1"/>
    </row>
    <row r="4" spans="1:18" ht="12.75">
      <c r="A4" s="4"/>
      <c r="B4" s="5"/>
      <c r="C4" s="5"/>
      <c r="D4" s="105"/>
      <c r="E4" s="9"/>
      <c r="F4" s="9"/>
      <c r="G4" s="9"/>
      <c r="H4" s="9"/>
      <c r="I4" s="9"/>
      <c r="J4" s="9"/>
      <c r="K4" s="9"/>
      <c r="L4" s="9"/>
      <c r="M4" s="9"/>
      <c r="N4" s="11"/>
      <c r="O4" s="1"/>
      <c r="P4" s="1"/>
      <c r="Q4" s="1"/>
      <c r="R4" s="1"/>
    </row>
    <row r="5" spans="1:18" ht="12.75">
      <c r="A5" s="8" t="s">
        <v>21</v>
      </c>
      <c r="B5" s="9"/>
      <c r="C5" s="139" t="str">
        <f>Úvod!D6</f>
        <v>80100</v>
      </c>
      <c r="D5" s="133"/>
      <c r="E5" s="9" t="s">
        <v>198</v>
      </c>
      <c r="F5" s="9"/>
      <c r="G5" s="132" t="str">
        <f>Úvod!K8</f>
        <v>Adaptace objektu prodejny na obecní dům v Sádku</v>
      </c>
      <c r="H5" s="132"/>
      <c r="I5" s="132"/>
      <c r="J5" s="132"/>
      <c r="K5" s="132"/>
      <c r="L5" s="170"/>
      <c r="M5" s="170"/>
      <c r="N5" s="11"/>
      <c r="O5" s="1"/>
      <c r="P5" s="1"/>
      <c r="Q5" s="1"/>
      <c r="R5" s="1"/>
    </row>
    <row r="6" spans="1:18" ht="12.75">
      <c r="A6" s="8" t="s">
        <v>199</v>
      </c>
      <c r="B6" s="9"/>
      <c r="C6" s="139" t="str">
        <f>Úvod!D10</f>
        <v>SO.01</v>
      </c>
      <c r="D6" s="133"/>
      <c r="E6" s="9" t="s">
        <v>200</v>
      </c>
      <c r="F6" s="9"/>
      <c r="G6" s="132" t="str">
        <f>Úvod!K10</f>
        <v>Stavební část - BOURÁNÍ A ZAJIŠŤOVACÍ KCE</v>
      </c>
      <c r="H6" s="132"/>
      <c r="I6" s="132"/>
      <c r="J6" s="132"/>
      <c r="K6" s="132"/>
      <c r="L6" s="170"/>
      <c r="M6" s="170"/>
      <c r="N6" s="11"/>
      <c r="O6" s="1"/>
      <c r="P6" s="1"/>
      <c r="Q6" s="1"/>
      <c r="R6" s="1"/>
    </row>
    <row r="7" spans="1:18" ht="12.75">
      <c r="A7" s="8" t="s">
        <v>201</v>
      </c>
      <c r="B7" s="9"/>
      <c r="C7" s="139">
        <f>Úvod!D12</f>
      </c>
      <c r="D7" s="133"/>
      <c r="E7" s="9"/>
      <c r="F7" s="9"/>
      <c r="G7" s="9"/>
      <c r="H7" s="9"/>
      <c r="I7" s="9"/>
      <c r="J7" s="9"/>
      <c r="K7" s="9"/>
      <c r="L7" s="9"/>
      <c r="M7" s="9"/>
      <c r="N7" s="11"/>
      <c r="O7" s="1"/>
      <c r="P7" s="1"/>
      <c r="Q7" s="1"/>
      <c r="R7" s="1"/>
    </row>
    <row r="8" spans="1:18" ht="12.75">
      <c r="A8" s="8" t="s">
        <v>202</v>
      </c>
      <c r="B8" s="9"/>
      <c r="C8" s="139" t="str">
        <f>Úvod!D14</f>
        <v>  </v>
      </c>
      <c r="D8" s="133"/>
      <c r="E8" s="9"/>
      <c r="F8" s="9"/>
      <c r="G8" s="9"/>
      <c r="H8" s="9"/>
      <c r="I8" s="9"/>
      <c r="J8" s="9"/>
      <c r="K8" s="9"/>
      <c r="L8" s="9"/>
      <c r="M8" s="9"/>
      <c r="N8" s="11"/>
      <c r="O8" s="1"/>
      <c r="P8" s="1"/>
      <c r="Q8" s="1"/>
      <c r="R8" s="1"/>
    </row>
    <row r="9" spans="1:18" ht="12.75">
      <c r="A9" s="8"/>
      <c r="B9" s="9"/>
      <c r="C9" s="9"/>
      <c r="D9" s="107"/>
      <c r="E9" s="9"/>
      <c r="F9" s="9"/>
      <c r="G9" s="9"/>
      <c r="H9" s="9"/>
      <c r="I9" s="9"/>
      <c r="J9" s="9"/>
      <c r="K9" s="9"/>
      <c r="L9" s="9"/>
      <c r="M9" s="9"/>
      <c r="N9" s="11"/>
      <c r="O9" s="1"/>
      <c r="P9" s="1"/>
      <c r="Q9" s="1"/>
      <c r="R9" s="1"/>
    </row>
    <row r="10" spans="1:18" ht="12.75">
      <c r="A10" s="8" t="s">
        <v>203</v>
      </c>
      <c r="B10" s="9"/>
      <c r="C10" s="132"/>
      <c r="D10" s="133"/>
      <c r="E10" s="9"/>
      <c r="F10" s="9"/>
      <c r="G10" s="9"/>
      <c r="H10" s="9"/>
      <c r="I10" s="9"/>
      <c r="J10" s="9"/>
      <c r="K10" s="9"/>
      <c r="L10" s="9"/>
      <c r="M10" s="9"/>
      <c r="N10" s="11"/>
      <c r="O10" s="1"/>
      <c r="P10" s="1"/>
      <c r="Q10" s="1"/>
      <c r="R10" s="1"/>
    </row>
    <row r="11" spans="1:18" ht="13.5" thickBot="1">
      <c r="A11" s="8"/>
      <c r="B11" s="9"/>
      <c r="C11" s="9"/>
      <c r="D11" s="107"/>
      <c r="E11" s="9"/>
      <c r="F11" s="9"/>
      <c r="G11" s="9"/>
      <c r="H11" s="9"/>
      <c r="I11" s="9"/>
      <c r="J11" s="9"/>
      <c r="K11" s="13"/>
      <c r="L11" s="13"/>
      <c r="M11" s="13"/>
      <c r="N11" s="14"/>
      <c r="O11" s="1"/>
      <c r="P11" s="1"/>
      <c r="Q11" s="1"/>
      <c r="R11" s="1"/>
    </row>
    <row r="12" spans="1:18" ht="13.5" thickBot="1">
      <c r="A12" s="172" t="s">
        <v>204</v>
      </c>
      <c r="B12" s="173"/>
      <c r="C12" s="173"/>
      <c r="D12" s="173"/>
      <c r="E12" s="183"/>
      <c r="F12" s="172" t="s">
        <v>205</v>
      </c>
      <c r="G12" s="173"/>
      <c r="H12" s="173"/>
      <c r="I12" s="109" t="s">
        <v>58</v>
      </c>
      <c r="J12" s="108">
        <v>19</v>
      </c>
      <c r="K12" s="4"/>
      <c r="L12" s="5"/>
      <c r="M12" s="5"/>
      <c r="N12" s="7"/>
      <c r="O12" s="1"/>
      <c r="P12" s="1"/>
      <c r="Q12" s="1"/>
      <c r="R12" s="1"/>
    </row>
    <row r="13" spans="1:18" ht="12.75">
      <c r="A13" s="184" t="s">
        <v>206</v>
      </c>
      <c r="B13" s="38" t="s">
        <v>207</v>
      </c>
      <c r="C13" s="110"/>
      <c r="D13" s="185">
        <f>Rekapitulace!H9</f>
        <v>0</v>
      </c>
      <c r="E13" s="186"/>
      <c r="F13" s="111">
        <f>IF(Přirážky!A2="","",Přirážky!A2)</f>
      </c>
      <c r="G13" s="5"/>
      <c r="H13" s="5"/>
      <c r="I13" s="5"/>
      <c r="J13" s="112">
        <f>IF(Přirážky!C2="VI",Přirážky!F2,Přirážky!G2)</f>
      </c>
      <c r="K13" s="8"/>
      <c r="L13" s="9"/>
      <c r="M13" s="9"/>
      <c r="N13" s="11"/>
      <c r="O13" s="1"/>
      <c r="P13" s="1"/>
      <c r="Q13" s="1"/>
      <c r="R13" s="1"/>
    </row>
    <row r="14" spans="1:18" ht="12.75">
      <c r="A14" s="163"/>
      <c r="B14" s="113" t="s">
        <v>208</v>
      </c>
      <c r="C14" s="22"/>
      <c r="D14" s="164">
        <f>Rekapitulace!G9</f>
        <v>0</v>
      </c>
      <c r="E14" s="165"/>
      <c r="F14" s="114">
        <f>IF(Přirážky!A3="","",Přirážky!A3)</f>
      </c>
      <c r="G14" s="9"/>
      <c r="H14" s="9"/>
      <c r="I14" s="9"/>
      <c r="J14" s="115">
        <f>IF(Přirážky!C3="VI",Přirážky!F3,Přirážky!G3)</f>
      </c>
      <c r="K14" s="8" t="s">
        <v>209</v>
      </c>
      <c r="L14" s="9"/>
      <c r="M14" s="9"/>
      <c r="N14" s="11"/>
      <c r="O14" s="1"/>
      <c r="P14" s="1"/>
      <c r="Q14" s="1"/>
      <c r="R14" s="1"/>
    </row>
    <row r="15" spans="1:18" ht="12.75">
      <c r="A15" s="162" t="s">
        <v>210</v>
      </c>
      <c r="B15" s="116" t="s">
        <v>207</v>
      </c>
      <c r="C15" s="117"/>
      <c r="D15" s="164">
        <f>Rekapitulace!H17</f>
        <v>0</v>
      </c>
      <c r="E15" s="165"/>
      <c r="F15" s="114">
        <f>IF(Přirážky!A4="","",Přirážky!A4)</f>
      </c>
      <c r="G15" s="9"/>
      <c r="H15" s="9"/>
      <c r="I15" s="9"/>
      <c r="J15" s="115">
        <f>IF(Přirážky!C4="VI",Přirážky!F4,Přirážky!G4)</f>
      </c>
      <c r="K15" s="8"/>
      <c r="L15" s="9"/>
      <c r="M15" s="9"/>
      <c r="N15" s="11"/>
      <c r="O15" s="1"/>
      <c r="P15" s="1"/>
      <c r="Q15" s="1"/>
      <c r="R15" s="1"/>
    </row>
    <row r="16" spans="1:18" ht="12.75">
      <c r="A16" s="163"/>
      <c r="B16" s="113" t="s">
        <v>208</v>
      </c>
      <c r="C16" s="22"/>
      <c r="D16" s="164">
        <f>Rekapitulace!G17</f>
        <v>0</v>
      </c>
      <c r="E16" s="165"/>
      <c r="F16" s="114"/>
      <c r="G16" s="9"/>
      <c r="H16" s="9"/>
      <c r="I16" s="9"/>
      <c r="J16" s="115"/>
      <c r="K16" s="8"/>
      <c r="L16" s="9"/>
      <c r="M16" s="9"/>
      <c r="N16" s="11"/>
      <c r="O16" s="1"/>
      <c r="P16" s="1"/>
      <c r="Q16" s="1"/>
      <c r="R16" s="1"/>
    </row>
    <row r="17" spans="1:18" ht="12.75">
      <c r="A17" s="162" t="s">
        <v>211</v>
      </c>
      <c r="B17" s="116" t="s">
        <v>207</v>
      </c>
      <c r="C17" s="117"/>
      <c r="D17" s="164"/>
      <c r="E17" s="165"/>
      <c r="F17" s="114"/>
      <c r="G17" s="9"/>
      <c r="H17" s="9"/>
      <c r="I17" s="9"/>
      <c r="J17" s="115"/>
      <c r="K17" s="8"/>
      <c r="L17" s="9"/>
      <c r="M17" s="9"/>
      <c r="N17" s="11"/>
      <c r="O17" s="1"/>
      <c r="P17" s="1"/>
      <c r="Q17" s="1"/>
      <c r="R17" s="1"/>
    </row>
    <row r="18" spans="1:18" ht="12.75">
      <c r="A18" s="163"/>
      <c r="B18" s="113" t="s">
        <v>208</v>
      </c>
      <c r="C18" s="22"/>
      <c r="D18" s="164"/>
      <c r="E18" s="165"/>
      <c r="F18" s="114"/>
      <c r="G18" s="9"/>
      <c r="H18" s="9"/>
      <c r="I18" s="9"/>
      <c r="J18" s="115"/>
      <c r="K18" s="8"/>
      <c r="L18" s="9"/>
      <c r="M18" s="9"/>
      <c r="N18" s="11"/>
      <c r="O18" s="1"/>
      <c r="P18" s="1"/>
      <c r="Q18" s="1"/>
      <c r="R18" s="1"/>
    </row>
    <row r="19" spans="1:18" ht="13.5" thickBot="1">
      <c r="A19" s="118" t="s">
        <v>212</v>
      </c>
      <c r="B19" s="117"/>
      <c r="C19" s="117"/>
      <c r="D19" s="164"/>
      <c r="E19" s="165"/>
      <c r="F19" s="9">
        <f>IF(Přirážky!A5="","",Přirážky!A5)</f>
      </c>
      <c r="G19" s="9"/>
      <c r="H19" s="9"/>
      <c r="I19" s="9"/>
      <c r="J19" s="115"/>
      <c r="K19" s="12" t="s">
        <v>213</v>
      </c>
      <c r="L19" s="13"/>
      <c r="M19" s="13"/>
      <c r="N19" s="14"/>
      <c r="O19" s="1"/>
      <c r="P19" s="1"/>
      <c r="Q19" s="1"/>
      <c r="R19" s="1"/>
    </row>
    <row r="20" spans="1:18" ht="12.75">
      <c r="A20" s="119" t="s">
        <v>214</v>
      </c>
      <c r="B20" s="117"/>
      <c r="C20" s="117"/>
      <c r="D20" s="164">
        <f>SUM(D13:D19)</f>
        <v>0</v>
      </c>
      <c r="E20" s="165"/>
      <c r="F20" s="9">
        <f>IF(Přirážky!A6="","",Přirážky!A6)</f>
      </c>
      <c r="G20" s="9"/>
      <c r="H20" s="9"/>
      <c r="I20" s="9"/>
      <c r="J20" s="115">
        <f>IF(Přirážky!C6="VI",Přirážky!F6,Přirážky!G6)</f>
      </c>
      <c r="K20" s="4"/>
      <c r="L20" s="5"/>
      <c r="M20" s="5"/>
      <c r="N20" s="7"/>
      <c r="O20" s="1"/>
      <c r="P20" s="1"/>
      <c r="Q20" s="1"/>
      <c r="R20" s="1"/>
    </row>
    <row r="21" spans="1:18" ht="12.75">
      <c r="A21" s="118" t="s">
        <v>215</v>
      </c>
      <c r="B21" s="117"/>
      <c r="C21" s="117"/>
      <c r="D21" s="164">
        <f>Přirážky!F9</f>
        <v>0</v>
      </c>
      <c r="E21" s="165"/>
      <c r="F21" s="9">
        <f>IF(Přirážky!A7="","",Přirážky!A7)</f>
      </c>
      <c r="G21" s="9"/>
      <c r="H21" s="9"/>
      <c r="I21" s="9"/>
      <c r="J21" s="115">
        <f>IF(Přirážky!C7="VI",Přirážky!F7,Přirážky!G7)</f>
      </c>
      <c r="K21" s="8" t="s">
        <v>216</v>
      </c>
      <c r="L21" s="9"/>
      <c r="M21" s="9"/>
      <c r="N21" s="11"/>
      <c r="O21" s="1"/>
      <c r="P21" s="1"/>
      <c r="Q21" s="1"/>
      <c r="R21" s="1"/>
    </row>
    <row r="22" spans="1:18" ht="13.5" thickBot="1">
      <c r="A22" s="166" t="s">
        <v>217</v>
      </c>
      <c r="B22" s="167"/>
      <c r="C22" s="167"/>
      <c r="D22" s="134">
        <f>D20+J23</f>
        <v>0</v>
      </c>
      <c r="E22" s="135"/>
      <c r="F22" s="9">
        <f>IF(Přirážky!A8="","",Přirážky!A8)</f>
      </c>
      <c r="G22" s="9"/>
      <c r="H22" s="9"/>
      <c r="I22" s="9"/>
      <c r="J22" s="120">
        <f>IF(Přirážky!C8="VI",Přirážky!F8,Přirážky!G8)</f>
      </c>
      <c r="K22" s="8"/>
      <c r="L22" s="9"/>
      <c r="M22" s="9"/>
      <c r="N22" s="11"/>
      <c r="O22" s="1"/>
      <c r="P22" s="1"/>
      <c r="Q22" s="1"/>
      <c r="R22" s="1"/>
    </row>
    <row r="23" spans="1:18" ht="14.25" thickBot="1" thickTop="1">
      <c r="A23" s="168"/>
      <c r="B23" s="169"/>
      <c r="C23" s="169"/>
      <c r="D23" s="136"/>
      <c r="E23" s="137"/>
      <c r="F23" s="13"/>
      <c r="G23" s="13"/>
      <c r="H23" s="13"/>
      <c r="I23" s="121"/>
      <c r="J23" s="115">
        <f>SUM(J13:J22)</f>
        <v>0</v>
      </c>
      <c r="K23" s="8"/>
      <c r="L23" s="9"/>
      <c r="M23" s="9"/>
      <c r="N23" s="11"/>
      <c r="O23" s="1"/>
      <c r="P23" s="1"/>
      <c r="Q23" s="1"/>
      <c r="R23" s="1"/>
    </row>
    <row r="24" spans="1:18" ht="13.5" thickBot="1">
      <c r="A24" s="122" t="s">
        <v>218</v>
      </c>
      <c r="B24" s="123"/>
      <c r="C24" s="123"/>
      <c r="D24" s="124"/>
      <c r="E24" s="125"/>
      <c r="F24" s="173" t="s">
        <v>219</v>
      </c>
      <c r="G24" s="173"/>
      <c r="H24" s="173"/>
      <c r="I24" s="173"/>
      <c r="J24" s="183"/>
      <c r="K24" s="8"/>
      <c r="L24" s="9"/>
      <c r="M24" s="9"/>
      <c r="N24" s="11"/>
      <c r="O24" s="1"/>
      <c r="P24" s="1"/>
      <c r="Q24" s="1"/>
      <c r="R24" s="1"/>
    </row>
    <row r="25" spans="1:18" ht="12.75">
      <c r="A25" s="8" t="s">
        <v>220</v>
      </c>
      <c r="B25" s="138" t="s">
        <v>221</v>
      </c>
      <c r="C25" s="138"/>
      <c r="D25" s="140" t="s">
        <v>222</v>
      </c>
      <c r="E25" s="141"/>
      <c r="F25" s="171" t="s">
        <v>223</v>
      </c>
      <c r="G25" s="171"/>
      <c r="H25" s="171"/>
      <c r="I25" s="126" t="s">
        <v>224</v>
      </c>
      <c r="J25" s="127" t="s">
        <v>225</v>
      </c>
      <c r="K25" s="8"/>
      <c r="L25" s="9"/>
      <c r="M25" s="9"/>
      <c r="N25" s="11"/>
      <c r="O25" s="1"/>
      <c r="P25" s="1"/>
      <c r="Q25" s="1"/>
      <c r="R25" s="1"/>
    </row>
    <row r="26" spans="1:18" ht="12.75">
      <c r="A26" s="128">
        <v>5</v>
      </c>
      <c r="B26" s="142">
        <f>SUMIF(Rozpočet!J1:Rozpočet!J93,A26,Rozpočet!G1:Rozpočet!G93)+SUMIF(Rozpočet!J1:Rozpočet!J93,A26,Rozpočet!H1:Rozpočet!H93)+IF($J$12=$A$26,J23,0)</f>
        <v>0</v>
      </c>
      <c r="C26" s="142"/>
      <c r="D26" s="142">
        <f>A26/100*B26</f>
        <v>0</v>
      </c>
      <c r="E26" s="143"/>
      <c r="F26" s="132"/>
      <c r="G26" s="132"/>
      <c r="H26" s="132"/>
      <c r="I26" s="9"/>
      <c r="J26" s="115">
        <f>IF(I26&gt;0,$D$31/I26,"")</f>
      </c>
      <c r="K26" s="8"/>
      <c r="L26" s="9"/>
      <c r="M26" s="9"/>
      <c r="N26" s="11"/>
      <c r="O26" s="1"/>
      <c r="P26" s="1"/>
      <c r="Q26" s="1"/>
      <c r="R26" s="1"/>
    </row>
    <row r="27" spans="1:18" ht="12.75">
      <c r="A27" s="128">
        <v>19</v>
      </c>
      <c r="B27" s="142">
        <f>SUMIF(Rozpočet!J1:Rozpočet!J93,A27,Rozpočet!G1:Rozpočet!G93)+SUMIF(Rozpočet!J1:Rozpočet!J93,A27,Rozpočet!H1:Rozpočet!H93)+IF($J$12=$A$27,J23,0)</f>
        <v>0</v>
      </c>
      <c r="C27" s="142"/>
      <c r="D27" s="142">
        <f>A27/100*B27</f>
        <v>0</v>
      </c>
      <c r="E27" s="143"/>
      <c r="F27" s="106"/>
      <c r="G27" s="106"/>
      <c r="H27" s="106"/>
      <c r="I27" s="9"/>
      <c r="J27" s="115"/>
      <c r="K27" s="8"/>
      <c r="L27" s="9"/>
      <c r="M27" s="9"/>
      <c r="N27" s="11"/>
      <c r="O27" s="1"/>
      <c r="P27" s="1"/>
      <c r="Q27" s="1"/>
      <c r="R27" s="1"/>
    </row>
    <row r="28" spans="1:18" ht="12.75">
      <c r="A28" s="128">
        <v>22</v>
      </c>
      <c r="B28" s="142">
        <f>SUMIF(Rozpočet!J1:Rozpočet!J93,A28,Rozpočet!G1:Rozpočet!G93)+SUMIF(Rozpočet!J1:Rozpočet!J93,A28,Rozpočet!H1:Rozpočet!H93)+IF($J$12=$A$28,J23,0)</f>
        <v>0</v>
      </c>
      <c r="C28" s="142"/>
      <c r="D28" s="142">
        <f>A28/100*B28</f>
        <v>0</v>
      </c>
      <c r="E28" s="143"/>
      <c r="F28" s="106"/>
      <c r="G28" s="106"/>
      <c r="H28" s="106"/>
      <c r="I28" s="9"/>
      <c r="J28" s="115"/>
      <c r="K28" s="8"/>
      <c r="L28" s="9"/>
      <c r="M28" s="9"/>
      <c r="N28" s="11"/>
      <c r="O28" s="1"/>
      <c r="P28" s="1"/>
      <c r="Q28" s="1"/>
      <c r="R28" s="1"/>
    </row>
    <row r="29" spans="1:18" ht="12.75">
      <c r="A29" s="128"/>
      <c r="B29" s="142">
        <f>SUMIF(Rozpočet!J1:Rozpočet!J93,A29,Rozpočet!G1:Rozpočet!G93)+SUMIF(Rozpočet!J1:Rozpočet!J93,A29,Rozpočet!H1:Rozpočet!H93)+IF($J$12=$A$29,J23,0)</f>
        <v>0</v>
      </c>
      <c r="C29" s="142"/>
      <c r="D29" s="142">
        <f>A29/100*B29</f>
        <v>0</v>
      </c>
      <c r="E29" s="143"/>
      <c r="F29" s="106"/>
      <c r="G29" s="106"/>
      <c r="H29" s="106"/>
      <c r="I29" s="9"/>
      <c r="J29" s="115"/>
      <c r="K29" s="8"/>
      <c r="L29" s="9"/>
      <c r="M29" s="9"/>
      <c r="N29" s="11"/>
      <c r="O29" s="1"/>
      <c r="P29" s="1"/>
      <c r="Q29" s="1"/>
      <c r="R29" s="1"/>
    </row>
    <row r="30" spans="1:18" ht="13.5" thickBot="1">
      <c r="A30" s="12" t="s">
        <v>226</v>
      </c>
      <c r="B30" s="13"/>
      <c r="C30" s="13"/>
      <c r="D30" s="152">
        <f>SUM(D26:E29)</f>
        <v>0</v>
      </c>
      <c r="E30" s="153"/>
      <c r="F30" s="132"/>
      <c r="G30" s="132"/>
      <c r="H30" s="132"/>
      <c r="I30" s="9"/>
      <c r="J30" s="115">
        <f>IF(I30&gt;0,$D$31/I30,"")</f>
      </c>
      <c r="K30" s="12" t="s">
        <v>213</v>
      </c>
      <c r="L30" s="13"/>
      <c r="M30" s="13"/>
      <c r="N30" s="14"/>
      <c r="O30" s="1"/>
      <c r="P30" s="1"/>
      <c r="Q30" s="1"/>
      <c r="R30" s="1"/>
    </row>
    <row r="31" spans="1:18" ht="12.75">
      <c r="A31" s="154" t="s">
        <v>227</v>
      </c>
      <c r="B31" s="155"/>
      <c r="C31" s="155"/>
      <c r="D31" s="158">
        <f>D30+D22</f>
        <v>0</v>
      </c>
      <c r="E31" s="159"/>
      <c r="F31" s="132"/>
      <c r="G31" s="132"/>
      <c r="H31" s="132"/>
      <c r="I31" s="9"/>
      <c r="J31" s="115">
        <f>IF(I31&gt;0,$D$31/I31,"")</f>
      </c>
      <c r="K31" s="9"/>
      <c r="L31" s="9"/>
      <c r="M31" s="9"/>
      <c r="N31" s="11"/>
      <c r="O31" s="1"/>
      <c r="P31" s="1"/>
      <c r="Q31" s="1"/>
      <c r="R31" s="1"/>
    </row>
    <row r="32" spans="1:18" ht="13.5" thickBot="1">
      <c r="A32" s="156"/>
      <c r="B32" s="157"/>
      <c r="C32" s="157"/>
      <c r="D32" s="160"/>
      <c r="E32" s="161"/>
      <c r="F32" s="132"/>
      <c r="G32" s="132"/>
      <c r="H32" s="132"/>
      <c r="I32" s="9"/>
      <c r="J32" s="115">
        <f>IF(I32&gt;0,$D$31/I32,"")</f>
      </c>
      <c r="K32" s="9" t="s">
        <v>228</v>
      </c>
      <c r="L32" s="9"/>
      <c r="M32" s="9"/>
      <c r="N32" s="11"/>
      <c r="O32" s="1"/>
      <c r="P32" s="1"/>
      <c r="Q32" s="1"/>
      <c r="R32" s="1"/>
    </row>
    <row r="33" spans="1:18" ht="12.75">
      <c r="A33" s="156"/>
      <c r="B33" s="157"/>
      <c r="C33" s="157"/>
      <c r="D33" s="160"/>
      <c r="E33" s="161"/>
      <c r="F33" s="145"/>
      <c r="G33" s="145"/>
      <c r="H33" s="145"/>
      <c r="I33" s="146"/>
      <c r="J33" s="147"/>
      <c r="K33" s="9"/>
      <c r="L33" s="9"/>
      <c r="M33" s="9"/>
      <c r="N33" s="11"/>
      <c r="O33" s="1"/>
      <c r="P33" s="1"/>
      <c r="Q33" s="1"/>
      <c r="R33" s="1"/>
    </row>
    <row r="34" spans="1:18" ht="12.75">
      <c r="A34" s="129" t="s">
        <v>229</v>
      </c>
      <c r="B34" s="9"/>
      <c r="C34" s="9"/>
      <c r="D34" s="9"/>
      <c r="E34" s="11"/>
      <c r="F34" s="148"/>
      <c r="G34" s="148"/>
      <c r="H34" s="148"/>
      <c r="I34" s="148"/>
      <c r="J34" s="149"/>
      <c r="K34" s="9"/>
      <c r="L34" s="9"/>
      <c r="M34" s="9"/>
      <c r="N34" s="11"/>
      <c r="O34" s="1"/>
      <c r="P34" s="1"/>
      <c r="Q34" s="1"/>
      <c r="R34" s="1"/>
    </row>
    <row r="35" spans="1:18" ht="12.75">
      <c r="A35" s="8"/>
      <c r="B35" s="9"/>
      <c r="C35" s="9"/>
      <c r="D35" s="9"/>
      <c r="E35" s="11"/>
      <c r="F35" s="148"/>
      <c r="G35" s="148"/>
      <c r="H35" s="148"/>
      <c r="I35" s="148"/>
      <c r="J35" s="149"/>
      <c r="K35" s="9"/>
      <c r="L35" s="9"/>
      <c r="M35" s="9"/>
      <c r="N35" s="11"/>
      <c r="O35" s="1"/>
      <c r="P35" s="1"/>
      <c r="Q35" s="1"/>
      <c r="R35" s="1"/>
    </row>
    <row r="36" spans="1:18" ht="13.5" thickBot="1">
      <c r="A36" s="12"/>
      <c r="B36" s="13"/>
      <c r="C36" s="13"/>
      <c r="D36" s="13"/>
      <c r="E36" s="14"/>
      <c r="F36" s="150"/>
      <c r="G36" s="150"/>
      <c r="H36" s="150"/>
      <c r="I36" s="150"/>
      <c r="J36" s="151"/>
      <c r="K36" s="13"/>
      <c r="L36" s="13"/>
      <c r="M36" s="13"/>
      <c r="N36" s="14"/>
      <c r="O36" s="1"/>
      <c r="P36" s="1"/>
      <c r="Q36" s="1"/>
      <c r="R36" s="1"/>
    </row>
    <row r="37" spans="1:18" ht="12.75">
      <c r="A37" s="2"/>
      <c r="B37" s="2"/>
      <c r="C37" s="2"/>
      <c r="D37" s="2"/>
      <c r="E37" s="2"/>
      <c r="F37" s="144"/>
      <c r="G37" s="144"/>
      <c r="H37" s="144"/>
      <c r="I37" s="2"/>
      <c r="J37" s="2"/>
      <c r="K37" s="2"/>
      <c r="L37" s="2"/>
      <c r="M37" s="2"/>
      <c r="N37" s="2"/>
      <c r="O37" s="2"/>
      <c r="P37" s="1"/>
      <c r="Q37" s="1"/>
      <c r="R37" s="1"/>
    </row>
    <row r="38" spans="1:18" ht="12.75">
      <c r="A38" s="2"/>
      <c r="B38" s="2"/>
      <c r="C38" s="2"/>
      <c r="D38" s="2"/>
      <c r="E38" s="2"/>
      <c r="F38" s="144"/>
      <c r="G38" s="144"/>
      <c r="H38" s="144"/>
      <c r="I38" s="2"/>
      <c r="J38" s="2"/>
      <c r="K38" s="2"/>
      <c r="L38" s="2"/>
      <c r="M38" s="2"/>
      <c r="N38" s="2"/>
      <c r="O38" s="2"/>
      <c r="P38" s="1"/>
      <c r="Q38" s="1"/>
      <c r="R38" s="1"/>
    </row>
    <row r="39" spans="1:18" ht="12.75">
      <c r="A39" s="2"/>
      <c r="B39" s="2"/>
      <c r="C39" s="2"/>
      <c r="D39" s="2"/>
      <c r="E39" s="2"/>
      <c r="F39" s="144"/>
      <c r="G39" s="144"/>
      <c r="H39" s="144"/>
      <c r="I39" s="2"/>
      <c r="J39" s="2"/>
      <c r="K39" s="2"/>
      <c r="L39" s="2"/>
      <c r="M39" s="2"/>
      <c r="N39" s="2"/>
      <c r="O39" s="2"/>
      <c r="P39" s="1"/>
      <c r="Q39" s="1"/>
      <c r="R39" s="1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mergeCells count="47">
    <mergeCell ref="B28:C28"/>
    <mergeCell ref="D27:E27"/>
    <mergeCell ref="D28:E28"/>
    <mergeCell ref="B29:C29"/>
    <mergeCell ref="D29:E29"/>
    <mergeCell ref="A1:N3"/>
    <mergeCell ref="A12:E12"/>
    <mergeCell ref="F24:J24"/>
    <mergeCell ref="A13:A14"/>
    <mergeCell ref="D13:E13"/>
    <mergeCell ref="D14:E14"/>
    <mergeCell ref="A15:A16"/>
    <mergeCell ref="D15:E15"/>
    <mergeCell ref="D16:E16"/>
    <mergeCell ref="G5:M5"/>
    <mergeCell ref="G6:M6"/>
    <mergeCell ref="F25:H25"/>
    <mergeCell ref="F26:H26"/>
    <mergeCell ref="F12:H12"/>
    <mergeCell ref="F38:H38"/>
    <mergeCell ref="F39:H39"/>
    <mergeCell ref="A17:A18"/>
    <mergeCell ref="D17:E17"/>
    <mergeCell ref="D18:E18"/>
    <mergeCell ref="D19:E19"/>
    <mergeCell ref="D20:E20"/>
    <mergeCell ref="D21:E21"/>
    <mergeCell ref="A22:C23"/>
    <mergeCell ref="F32:H32"/>
    <mergeCell ref="B26:C26"/>
    <mergeCell ref="D26:E26"/>
    <mergeCell ref="F37:H37"/>
    <mergeCell ref="F33:J36"/>
    <mergeCell ref="F30:H30"/>
    <mergeCell ref="F31:H31"/>
    <mergeCell ref="D30:E30"/>
    <mergeCell ref="A31:C33"/>
    <mergeCell ref="D31:E33"/>
    <mergeCell ref="B27:C27"/>
    <mergeCell ref="C10:D10"/>
    <mergeCell ref="D22:E23"/>
    <mergeCell ref="B25:C25"/>
    <mergeCell ref="C5:D5"/>
    <mergeCell ref="C6:D6"/>
    <mergeCell ref="C7:D7"/>
    <mergeCell ref="C8:D8"/>
    <mergeCell ref="D25:E25"/>
  </mergeCells>
  <conditionalFormatting sqref="B26:E2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headerFooter alignWithMargins="0">
    <oddFooter>&amp;LKrycí list&amp;C&amp;F&amp;RStránka 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G9"/>
  <sheetViews>
    <sheetView workbookViewId="0" topLeftCell="A1">
      <selection activeCell="C13" sqref="C13"/>
    </sheetView>
  </sheetViews>
  <sheetFormatPr defaultColWidth="9.00390625" defaultRowHeight="12.75"/>
  <cols>
    <col min="1" max="1" width="43.625" style="0" customWidth="1"/>
    <col min="4" max="4" width="9.875" style="0" customWidth="1"/>
    <col min="5" max="5" width="10.25390625" style="0" customWidth="1"/>
    <col min="6" max="6" width="11.125" style="0" customWidth="1"/>
    <col min="7" max="7" width="11.625" style="0" customWidth="1"/>
  </cols>
  <sheetData>
    <row r="1" spans="1:7" ht="13.5" thickBot="1">
      <c r="A1" s="78" t="s">
        <v>189</v>
      </c>
      <c r="B1" s="79" t="s">
        <v>190</v>
      </c>
      <c r="C1" s="80" t="s">
        <v>191</v>
      </c>
      <c r="D1" s="80" t="s">
        <v>192</v>
      </c>
      <c r="E1" s="81" t="s">
        <v>193</v>
      </c>
      <c r="F1" s="79" t="s">
        <v>194</v>
      </c>
      <c r="G1" s="82" t="s">
        <v>195</v>
      </c>
    </row>
    <row r="2" spans="1:7" ht="16.5" customHeight="1">
      <c r="A2" s="83"/>
      <c r="B2" s="84"/>
      <c r="C2" s="85"/>
      <c r="D2" s="86"/>
      <c r="E2" s="87">
        <f>IF(B2="%",Rekapitulace!F19,"")</f>
      </c>
      <c r="F2" s="88">
        <f>IF($C2="VI",IF($B2="Kč",$D2,($D2/100)*$E2),"")</f>
      </c>
      <c r="G2" s="89">
        <f aca="true" t="shared" si="0" ref="G2:G8">IF($C2="XI",IF($B2="Kč",$D2,($D2/100)*$E2),"")</f>
      </c>
    </row>
    <row r="3" spans="1:7" ht="16.5" customHeight="1">
      <c r="A3" s="90"/>
      <c r="B3" s="91"/>
      <c r="C3" s="92"/>
      <c r="D3" s="93"/>
      <c r="E3" s="94">
        <f>IF(B3="%",Rekapitulace!F19,"")</f>
      </c>
      <c r="F3" s="95">
        <f aca="true" t="shared" si="1" ref="F3:F8">IF(C3="VI",IF(B3="Kč",D3,(D3/100)*E3),"")</f>
      </c>
      <c r="G3" s="89">
        <f t="shared" si="0"/>
      </c>
    </row>
    <row r="4" spans="1:7" ht="16.5" customHeight="1">
      <c r="A4" s="90"/>
      <c r="B4" s="91"/>
      <c r="C4" s="92"/>
      <c r="D4" s="93"/>
      <c r="E4" s="94">
        <f>IF(B4="%",Rekapitulace!F19,"")</f>
      </c>
      <c r="F4" s="95">
        <f t="shared" si="1"/>
      </c>
      <c r="G4" s="89">
        <f t="shared" si="0"/>
      </c>
    </row>
    <row r="5" spans="1:7" ht="16.5" customHeight="1">
      <c r="A5" s="90"/>
      <c r="B5" s="91"/>
      <c r="C5" s="92"/>
      <c r="D5" s="93"/>
      <c r="E5" s="94">
        <f>IF(B5="%",Rekapitulace!F19,"")</f>
      </c>
      <c r="F5" s="95">
        <f t="shared" si="1"/>
      </c>
      <c r="G5" s="89">
        <f t="shared" si="0"/>
      </c>
    </row>
    <row r="6" spans="1:7" ht="16.5" customHeight="1">
      <c r="A6" s="90"/>
      <c r="B6" s="91"/>
      <c r="C6" s="92"/>
      <c r="D6" s="93"/>
      <c r="E6" s="94">
        <f>IF(B6="%",Rekapitulace!F19,"")</f>
      </c>
      <c r="F6" s="95">
        <f t="shared" si="1"/>
      </c>
      <c r="G6" s="89">
        <f t="shared" si="0"/>
      </c>
    </row>
    <row r="7" spans="1:7" ht="16.5" customHeight="1">
      <c r="A7" s="90"/>
      <c r="B7" s="91"/>
      <c r="C7" s="92"/>
      <c r="D7" s="93"/>
      <c r="E7" s="94">
        <f>IF(B7="%",Rekapitulace!F19,"")</f>
      </c>
      <c r="F7" s="95">
        <f t="shared" si="1"/>
      </c>
      <c r="G7" s="89">
        <f t="shared" si="0"/>
      </c>
    </row>
    <row r="8" spans="1:7" ht="16.5" customHeight="1" thickBot="1">
      <c r="A8" s="96"/>
      <c r="B8" s="97"/>
      <c r="C8" s="98"/>
      <c r="D8" s="99"/>
      <c r="E8" s="100">
        <f>IF(B8="%",Rekapitulace!F19,"")</f>
      </c>
      <c r="F8" s="95">
        <f t="shared" si="1"/>
      </c>
      <c r="G8" s="89">
        <f t="shared" si="0"/>
      </c>
    </row>
    <row r="9" spans="1:7" ht="13.5" thickBot="1">
      <c r="A9" s="101" t="s">
        <v>196</v>
      </c>
      <c r="B9" s="102"/>
      <c r="C9" s="102"/>
      <c r="D9" s="102"/>
      <c r="E9" s="102"/>
      <c r="F9" s="103">
        <f>SUM(F2:F8)</f>
        <v>0</v>
      </c>
      <c r="G9" s="104">
        <f>SUM(G2:G8)</f>
        <v>0</v>
      </c>
    </row>
  </sheetData>
  <dataValidations count="2">
    <dataValidation type="list" allowBlank="1" showInputMessage="1" showErrorMessage="1" sqref="B2:B8">
      <formula1>"%,Kč"</formula1>
    </dataValidation>
    <dataValidation type="list" allowBlank="1" showInputMessage="1" showErrorMessage="1" sqref="C2:C8">
      <formula1>"VI,XI"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&amp;LPřirážky&amp;C&amp;F&amp;RStránka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Z103"/>
  <sheetViews>
    <sheetView workbookViewId="0" topLeftCell="A1">
      <selection activeCell="E18" sqref="E18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47.25390625" style="0" customWidth="1"/>
    <col min="4" max="4" width="6.125" style="0" customWidth="1"/>
    <col min="5" max="5" width="12.375" style="0" customWidth="1"/>
    <col min="6" max="6" width="10.625" style="0" customWidth="1"/>
    <col min="7" max="7" width="10.75390625" style="0" customWidth="1"/>
    <col min="8" max="8" width="11.00390625" style="0" customWidth="1"/>
    <col min="9" max="9" width="10.875" style="0" customWidth="1"/>
    <col min="10" max="10" width="4.75390625" style="0" customWidth="1"/>
    <col min="11" max="16" width="0" style="0" hidden="1" customWidth="1"/>
  </cols>
  <sheetData>
    <row r="1" spans="1:26" ht="13.5" thickBot="1">
      <c r="A1" s="193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4" t="s">
        <v>51</v>
      </c>
      <c r="B2" s="25" t="s">
        <v>52</v>
      </c>
      <c r="C2" s="25" t="s">
        <v>53</v>
      </c>
      <c r="D2" s="25" t="s">
        <v>54</v>
      </c>
      <c r="E2" s="26" t="s">
        <v>55</v>
      </c>
      <c r="F2" s="27"/>
      <c r="G2" s="28" t="s">
        <v>56</v>
      </c>
      <c r="H2" s="28"/>
      <c r="I2" s="29" t="s">
        <v>57</v>
      </c>
      <c r="J2" s="30" t="s">
        <v>58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31" t="s">
        <v>59</v>
      </c>
      <c r="B3" s="32" t="s">
        <v>60</v>
      </c>
      <c r="C3" s="32"/>
      <c r="D3" s="32" t="s">
        <v>61</v>
      </c>
      <c r="E3" s="33" t="s">
        <v>60</v>
      </c>
      <c r="F3" s="34" t="s">
        <v>62</v>
      </c>
      <c r="G3" s="35" t="s">
        <v>63</v>
      </c>
      <c r="H3" s="36" t="s">
        <v>64</v>
      </c>
      <c r="I3" s="34" t="s">
        <v>65</v>
      </c>
      <c r="J3" s="37" t="s">
        <v>66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90" t="s">
        <v>72</v>
      </c>
      <c r="B4" s="191"/>
      <c r="C4" s="191"/>
      <c r="D4" s="191"/>
      <c r="E4" s="191"/>
      <c r="F4" s="191"/>
      <c r="G4" s="191"/>
      <c r="H4" s="191"/>
      <c r="I4" s="191"/>
      <c r="J4" s="19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8"/>
      <c r="B5" s="187" t="s">
        <v>73</v>
      </c>
      <c r="C5" s="188"/>
      <c r="D5" s="188"/>
      <c r="E5" s="188"/>
      <c r="F5" s="188"/>
      <c r="G5" s="188"/>
      <c r="H5" s="188"/>
      <c r="I5" s="188"/>
      <c r="J5" s="18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39" t="s">
        <v>74</v>
      </c>
      <c r="B6" s="39" t="s">
        <v>75</v>
      </c>
      <c r="C6" s="40" t="s">
        <v>76</v>
      </c>
      <c r="D6" s="39" t="s">
        <v>77</v>
      </c>
      <c r="E6" s="41">
        <v>90.55</v>
      </c>
      <c r="F6" s="42"/>
      <c r="G6" s="42">
        <f>IF(E6=0,,E6*F6*Úvod!E16)</f>
        <v>0</v>
      </c>
      <c r="H6" s="42"/>
      <c r="I6" s="43">
        <f>IF(E6=0,,E6*K6)</f>
        <v>0</v>
      </c>
      <c r="J6" s="44">
        <v>19</v>
      </c>
      <c r="K6" s="1">
        <v>0</v>
      </c>
      <c r="L6" s="1"/>
      <c r="M6" s="1"/>
      <c r="N6" s="1"/>
      <c r="O6" s="1"/>
      <c r="P6" s="1" t="s">
        <v>78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45" t="s">
        <v>74</v>
      </c>
      <c r="B7" s="45" t="s">
        <v>79</v>
      </c>
      <c r="C7" s="46" t="s">
        <v>80</v>
      </c>
      <c r="D7" s="45" t="s">
        <v>77</v>
      </c>
      <c r="E7" s="47">
        <v>98.47</v>
      </c>
      <c r="F7" s="48"/>
      <c r="G7" s="48">
        <f>IF(E7=0,,E7*F7*Úvod!E16)</f>
        <v>0</v>
      </c>
      <c r="H7" s="48"/>
      <c r="I7" s="49">
        <f>IF(E7=0,,E7*K7)</f>
        <v>0</v>
      </c>
      <c r="J7" s="50">
        <v>19</v>
      </c>
      <c r="K7" s="1">
        <v>0</v>
      </c>
      <c r="L7" s="1"/>
      <c r="M7" s="1"/>
      <c r="N7" s="1"/>
      <c r="O7" s="1"/>
      <c r="P7" s="1" t="s">
        <v>81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45" t="s">
        <v>74</v>
      </c>
      <c r="B8" s="45" t="s">
        <v>82</v>
      </c>
      <c r="C8" s="46" t="s">
        <v>83</v>
      </c>
      <c r="D8" s="45" t="s">
        <v>77</v>
      </c>
      <c r="E8" s="47">
        <v>21.79</v>
      </c>
      <c r="F8" s="48"/>
      <c r="G8" s="48">
        <f>IF(E8=0,,E8*F8*Úvod!E16)</f>
        <v>0</v>
      </c>
      <c r="H8" s="48"/>
      <c r="I8" s="49">
        <f>IF(E8=0,,E8*K8)</f>
        <v>0</v>
      </c>
      <c r="J8" s="50">
        <v>19</v>
      </c>
      <c r="K8" s="1">
        <v>0</v>
      </c>
      <c r="L8" s="1"/>
      <c r="M8" s="1"/>
      <c r="N8" s="1"/>
      <c r="O8" s="1"/>
      <c r="P8" s="1" t="s">
        <v>84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51" t="s">
        <v>74</v>
      </c>
      <c r="B9" s="51" t="s">
        <v>85</v>
      </c>
      <c r="C9" s="52" t="s">
        <v>86</v>
      </c>
      <c r="D9" s="51" t="s">
        <v>87</v>
      </c>
      <c r="E9" s="53">
        <v>28</v>
      </c>
      <c r="F9" s="54"/>
      <c r="G9" s="54">
        <f>IF(E9=0,,E9*F9*Úvod!E16)</f>
        <v>0</v>
      </c>
      <c r="H9" s="54"/>
      <c r="I9" s="55">
        <f>IF(E9=0,,E9*K9)</f>
        <v>0</v>
      </c>
      <c r="J9" s="56">
        <v>19</v>
      </c>
      <c r="K9" s="1">
        <v>0</v>
      </c>
      <c r="L9" s="1"/>
      <c r="M9" s="1"/>
      <c r="N9" s="1"/>
      <c r="O9" s="1"/>
      <c r="P9" s="1" t="s">
        <v>88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thickBot="1">
      <c r="A10" s="57"/>
      <c r="B10" s="58" t="s">
        <v>89</v>
      </c>
      <c r="C10" s="58"/>
      <c r="D10" s="58"/>
      <c r="E10" s="59"/>
      <c r="F10" s="60"/>
      <c r="G10" s="60">
        <f>SUM(G6:G9)</f>
        <v>0</v>
      </c>
      <c r="H10" s="60">
        <f>SUM(H6:H9)</f>
        <v>0</v>
      </c>
      <c r="I10" s="61">
        <f>SUM(I6:I9)</f>
        <v>0</v>
      </c>
      <c r="J10" s="6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38"/>
      <c r="B11" s="187" t="s">
        <v>90</v>
      </c>
      <c r="C11" s="188"/>
      <c r="D11" s="188"/>
      <c r="E11" s="188"/>
      <c r="F11" s="188"/>
      <c r="G11" s="188"/>
      <c r="H11" s="188"/>
      <c r="I11" s="188"/>
      <c r="J11" s="18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39" t="s">
        <v>91</v>
      </c>
      <c r="B12" s="39" t="s">
        <v>92</v>
      </c>
      <c r="C12" s="40" t="s">
        <v>93</v>
      </c>
      <c r="D12" s="39" t="s">
        <v>94</v>
      </c>
      <c r="E12" s="41">
        <v>1.83</v>
      </c>
      <c r="F12" s="42"/>
      <c r="G12" s="42">
        <f>IF(E12=0,,E12*F12*Úvod!E16)</f>
        <v>0</v>
      </c>
      <c r="H12" s="42"/>
      <c r="I12" s="43">
        <f>IF(E12=0,,E12*K12)</f>
        <v>3.2034333</v>
      </c>
      <c r="J12" s="44">
        <v>19</v>
      </c>
      <c r="K12" s="1">
        <v>1.75051</v>
      </c>
      <c r="L12" s="1"/>
      <c r="M12" s="1"/>
      <c r="N12" s="1"/>
      <c r="O12" s="1"/>
      <c r="P12" s="1" t="s">
        <v>95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>
      <c r="A13" s="45" t="s">
        <v>91</v>
      </c>
      <c r="B13" s="45" t="s">
        <v>96</v>
      </c>
      <c r="C13" s="46" t="s">
        <v>97</v>
      </c>
      <c r="D13" s="45" t="s">
        <v>94</v>
      </c>
      <c r="E13" s="47">
        <v>1.62</v>
      </c>
      <c r="F13" s="48"/>
      <c r="G13" s="48">
        <f>IF(E13=0,,E13*F13*Úvod!E16)</f>
        <v>0</v>
      </c>
      <c r="H13" s="48"/>
      <c r="I13" s="49">
        <f>IF(E13=0,,E13*K13)</f>
        <v>2.9949264</v>
      </c>
      <c r="J13" s="50">
        <v>19</v>
      </c>
      <c r="K13" s="1">
        <v>1.84872</v>
      </c>
      <c r="L13" s="1"/>
      <c r="M13" s="1"/>
      <c r="N13" s="1"/>
      <c r="O13" s="1"/>
      <c r="P13" s="1" t="s">
        <v>98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45" t="s">
        <v>91</v>
      </c>
      <c r="B14" s="45" t="s">
        <v>99</v>
      </c>
      <c r="C14" s="46" t="s">
        <v>100</v>
      </c>
      <c r="D14" s="45" t="s">
        <v>101</v>
      </c>
      <c r="E14" s="47">
        <v>0.61</v>
      </c>
      <c r="F14" s="48"/>
      <c r="G14" s="48">
        <f>IF(E14=0,,E14*F14*Úvod!E16)</f>
        <v>0</v>
      </c>
      <c r="H14" s="48"/>
      <c r="I14" s="49">
        <f>IF(E14=0,,E14*K14)</f>
        <v>0.6649</v>
      </c>
      <c r="J14" s="50">
        <v>19</v>
      </c>
      <c r="K14" s="1">
        <v>1.09</v>
      </c>
      <c r="L14" s="1"/>
      <c r="M14" s="1"/>
      <c r="N14" s="1"/>
      <c r="O14" s="1"/>
      <c r="P14" s="1" t="s">
        <v>102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51" t="s">
        <v>91</v>
      </c>
      <c r="B15" s="51" t="s">
        <v>103</v>
      </c>
      <c r="C15" s="52" t="s">
        <v>104</v>
      </c>
      <c r="D15" s="51" t="s">
        <v>101</v>
      </c>
      <c r="E15" s="53">
        <v>1.46</v>
      </c>
      <c r="F15" s="54"/>
      <c r="G15" s="54">
        <f>IF(E15=0,,E15*F15*Úvod!E16)</f>
        <v>0</v>
      </c>
      <c r="H15" s="54"/>
      <c r="I15" s="55">
        <f>IF(E15=0,,E15*K15)</f>
        <v>1.5914000000000001</v>
      </c>
      <c r="J15" s="56">
        <v>19</v>
      </c>
      <c r="K15" s="1">
        <v>1.09</v>
      </c>
      <c r="L15" s="1"/>
      <c r="M15" s="1"/>
      <c r="N15" s="1"/>
      <c r="O15" s="1"/>
      <c r="P15" s="1" t="s">
        <v>105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thickBot="1">
      <c r="A16" s="57"/>
      <c r="B16" s="58" t="s">
        <v>106</v>
      </c>
      <c r="C16" s="58"/>
      <c r="D16" s="58"/>
      <c r="E16" s="59"/>
      <c r="F16" s="60"/>
      <c r="G16" s="60">
        <f>SUM(G12:G15)</f>
        <v>0</v>
      </c>
      <c r="H16" s="60">
        <f>SUM(H12:H15)</f>
        <v>0</v>
      </c>
      <c r="I16" s="61">
        <f>SUM(I12:I15)</f>
        <v>8.4546597</v>
      </c>
      <c r="J16" s="6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38"/>
      <c r="B17" s="187" t="s">
        <v>107</v>
      </c>
      <c r="C17" s="188"/>
      <c r="D17" s="188"/>
      <c r="E17" s="188"/>
      <c r="F17" s="188"/>
      <c r="G17" s="188"/>
      <c r="H17" s="188"/>
      <c r="I17" s="188"/>
      <c r="J17" s="18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>
      <c r="A18" s="39" t="s">
        <v>108</v>
      </c>
      <c r="B18" s="39" t="s">
        <v>109</v>
      </c>
      <c r="C18" s="40" t="s">
        <v>110</v>
      </c>
      <c r="D18" s="39" t="s">
        <v>77</v>
      </c>
      <c r="E18" s="41">
        <v>477.5</v>
      </c>
      <c r="F18" s="42"/>
      <c r="G18" s="42">
        <f>IF(E18=0,,E18*F18*Úvod!E16)</f>
        <v>0</v>
      </c>
      <c r="H18" s="42"/>
      <c r="I18" s="43">
        <f aca="true" t="shared" si="0" ref="I18:I58">IF(E18=0,,E18*K18)</f>
        <v>17.189999999999998</v>
      </c>
      <c r="J18" s="44">
        <v>19</v>
      </c>
      <c r="K18" s="1">
        <v>0.036</v>
      </c>
      <c r="L18" s="1"/>
      <c r="M18" s="1"/>
      <c r="N18" s="1"/>
      <c r="O18" s="1"/>
      <c r="P18" s="1" t="s">
        <v>111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>
      <c r="A19" s="45" t="s">
        <v>108</v>
      </c>
      <c r="B19" s="45" t="s">
        <v>112</v>
      </c>
      <c r="C19" s="46" t="s">
        <v>113</v>
      </c>
      <c r="D19" s="45" t="s">
        <v>77</v>
      </c>
      <c r="E19" s="47">
        <v>477.5</v>
      </c>
      <c r="F19" s="48"/>
      <c r="G19" s="48">
        <f>IF(E19=0,,E19*F19*Úvod!E16)</f>
        <v>0</v>
      </c>
      <c r="H19" s="48"/>
      <c r="I19" s="49">
        <f t="shared" si="0"/>
        <v>0.33425</v>
      </c>
      <c r="J19" s="50">
        <v>19</v>
      </c>
      <c r="K19" s="1">
        <v>0.0007</v>
      </c>
      <c r="L19" s="1"/>
      <c r="M19" s="1"/>
      <c r="N19" s="1"/>
      <c r="O19" s="1"/>
      <c r="P19" s="1" t="s">
        <v>114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>
      <c r="A20" s="45" t="s">
        <v>108</v>
      </c>
      <c r="B20" s="45" t="s">
        <v>115</v>
      </c>
      <c r="C20" s="46" t="s">
        <v>116</v>
      </c>
      <c r="D20" s="45" t="s">
        <v>77</v>
      </c>
      <c r="E20" s="47">
        <v>477.5</v>
      </c>
      <c r="F20" s="48"/>
      <c r="G20" s="48">
        <f>IF(E20=0,,E20*F20*Úvod!E16)</f>
        <v>0</v>
      </c>
      <c r="H20" s="48"/>
      <c r="I20" s="49">
        <f t="shared" si="0"/>
        <v>17.189999999999998</v>
      </c>
      <c r="J20" s="50">
        <v>19</v>
      </c>
      <c r="K20" s="1">
        <v>0.036</v>
      </c>
      <c r="L20" s="1"/>
      <c r="M20" s="1"/>
      <c r="N20" s="1"/>
      <c r="O20" s="1"/>
      <c r="P20" s="1" t="s">
        <v>117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>
      <c r="A21" s="45" t="s">
        <v>108</v>
      </c>
      <c r="B21" s="45" t="s">
        <v>118</v>
      </c>
      <c r="C21" s="46" t="s">
        <v>119</v>
      </c>
      <c r="D21" s="45" t="s">
        <v>77</v>
      </c>
      <c r="E21" s="47">
        <v>400</v>
      </c>
      <c r="F21" s="48"/>
      <c r="G21" s="48">
        <f>IF(E21=0,,E21*F21*Úvod!E16)</f>
        <v>0</v>
      </c>
      <c r="H21" s="48"/>
      <c r="I21" s="49">
        <f t="shared" si="0"/>
        <v>10.508000000000001</v>
      </c>
      <c r="J21" s="50">
        <v>19</v>
      </c>
      <c r="K21" s="1">
        <v>0.02627</v>
      </c>
      <c r="L21" s="1"/>
      <c r="M21" s="1"/>
      <c r="N21" s="1"/>
      <c r="O21" s="1"/>
      <c r="P21" s="1" t="s">
        <v>120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8.25">
      <c r="A22" s="45" t="s">
        <v>121</v>
      </c>
      <c r="B22" s="45" t="s">
        <v>122</v>
      </c>
      <c r="C22" s="46" t="s">
        <v>123</v>
      </c>
      <c r="D22" s="45" t="s">
        <v>77</v>
      </c>
      <c r="E22" s="47">
        <v>85.09</v>
      </c>
      <c r="F22" s="48"/>
      <c r="G22" s="48">
        <f>IF(E22=0,,E22*F22*Úvod!E16)</f>
        <v>0</v>
      </c>
      <c r="H22" s="48"/>
      <c r="I22" s="49">
        <f t="shared" si="0"/>
        <v>0.05786120000000001</v>
      </c>
      <c r="J22" s="50">
        <v>19</v>
      </c>
      <c r="K22" s="1">
        <v>0.00068</v>
      </c>
      <c r="L22" s="1"/>
      <c r="M22" s="1"/>
      <c r="N22" s="1"/>
      <c r="O22" s="1"/>
      <c r="P22" s="1" t="s">
        <v>124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8.25">
      <c r="A23" s="45" t="s">
        <v>121</v>
      </c>
      <c r="B23" s="45" t="s">
        <v>125</v>
      </c>
      <c r="C23" s="46" t="s">
        <v>126</v>
      </c>
      <c r="D23" s="45" t="s">
        <v>94</v>
      </c>
      <c r="E23" s="47">
        <v>70.89</v>
      </c>
      <c r="F23" s="48"/>
      <c r="G23" s="48">
        <f>IF(E23=0,,E23*F23*Úvod!E16)</f>
        <v>0</v>
      </c>
      <c r="H23" s="48"/>
      <c r="I23" s="49">
        <f t="shared" si="0"/>
        <v>0.0928659</v>
      </c>
      <c r="J23" s="50">
        <v>19</v>
      </c>
      <c r="K23" s="1">
        <v>0.00131</v>
      </c>
      <c r="L23" s="1"/>
      <c r="M23" s="1"/>
      <c r="N23" s="1"/>
      <c r="O23" s="1"/>
      <c r="P23" s="1" t="s">
        <v>127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>
      <c r="A24" s="45" t="s">
        <v>121</v>
      </c>
      <c r="B24" s="45" t="s">
        <v>128</v>
      </c>
      <c r="C24" s="46" t="s">
        <v>129</v>
      </c>
      <c r="D24" s="45" t="s">
        <v>94</v>
      </c>
      <c r="E24" s="47">
        <v>5.67</v>
      </c>
      <c r="F24" s="48"/>
      <c r="G24" s="48">
        <f>IF(E24=0,,E24*F24*Úvod!E16)</f>
        <v>0</v>
      </c>
      <c r="H24" s="48"/>
      <c r="I24" s="49">
        <f t="shared" si="0"/>
        <v>0</v>
      </c>
      <c r="J24" s="50">
        <v>19</v>
      </c>
      <c r="K24" s="1">
        <v>0</v>
      </c>
      <c r="L24" s="1"/>
      <c r="M24" s="1"/>
      <c r="N24" s="1"/>
      <c r="O24" s="1"/>
      <c r="P24" s="1" t="s">
        <v>130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>
      <c r="A25" s="45" t="s">
        <v>121</v>
      </c>
      <c r="B25" s="45" t="s">
        <v>131</v>
      </c>
      <c r="C25" s="46" t="s">
        <v>132</v>
      </c>
      <c r="D25" s="45" t="s">
        <v>77</v>
      </c>
      <c r="E25" s="47">
        <v>16.05</v>
      </c>
      <c r="F25" s="48"/>
      <c r="G25" s="48">
        <f>IF(E25=0,,E25*F25*Úvod!E16)</f>
        <v>0</v>
      </c>
      <c r="H25" s="48"/>
      <c r="I25" s="49">
        <f t="shared" si="0"/>
        <v>0.010914000000000002</v>
      </c>
      <c r="J25" s="50">
        <v>19</v>
      </c>
      <c r="K25" s="1">
        <v>0.00068</v>
      </c>
      <c r="L25" s="1"/>
      <c r="M25" s="1"/>
      <c r="N25" s="1"/>
      <c r="O25" s="1"/>
      <c r="P25" s="1" t="s">
        <v>133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>
      <c r="A26" s="45" t="s">
        <v>121</v>
      </c>
      <c r="B26" s="45" t="s">
        <v>134</v>
      </c>
      <c r="C26" s="46" t="s">
        <v>135</v>
      </c>
      <c r="D26" s="45" t="s">
        <v>94</v>
      </c>
      <c r="E26" s="47">
        <v>9.25</v>
      </c>
      <c r="F26" s="48"/>
      <c r="G26" s="48">
        <f>IF(E26=0,,E26*F26*Úvod!E16)</f>
        <v>0</v>
      </c>
      <c r="H26" s="48"/>
      <c r="I26" s="49">
        <f t="shared" si="0"/>
        <v>0.0631775</v>
      </c>
      <c r="J26" s="50">
        <v>19</v>
      </c>
      <c r="K26" s="1">
        <v>0.00683</v>
      </c>
      <c r="L26" s="1"/>
      <c r="M26" s="1"/>
      <c r="N26" s="1"/>
      <c r="O26" s="1"/>
      <c r="P26" s="1" t="s">
        <v>136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>
      <c r="A27" s="45" t="s">
        <v>121</v>
      </c>
      <c r="B27" s="45" t="s">
        <v>137</v>
      </c>
      <c r="C27" s="46" t="s">
        <v>138</v>
      </c>
      <c r="D27" s="45" t="s">
        <v>77</v>
      </c>
      <c r="E27" s="47">
        <v>5.99</v>
      </c>
      <c r="F27" s="48"/>
      <c r="G27" s="48">
        <f>IF(E27=0,,E27*F27*Úvod!E16)</f>
        <v>0</v>
      </c>
      <c r="H27" s="48"/>
      <c r="I27" s="49">
        <f t="shared" si="0"/>
        <v>0</v>
      </c>
      <c r="J27" s="50">
        <v>19</v>
      </c>
      <c r="K27" s="1">
        <v>0</v>
      </c>
      <c r="L27" s="1"/>
      <c r="M27" s="1"/>
      <c r="N27" s="1"/>
      <c r="O27" s="1"/>
      <c r="P27" s="1" t="s">
        <v>139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>
      <c r="A28" s="45" t="s">
        <v>121</v>
      </c>
      <c r="B28" s="45" t="s">
        <v>140</v>
      </c>
      <c r="C28" s="46" t="s">
        <v>141</v>
      </c>
      <c r="D28" s="45" t="s">
        <v>94</v>
      </c>
      <c r="E28" s="47">
        <v>2.45</v>
      </c>
      <c r="F28" s="48"/>
      <c r="G28" s="48">
        <f>IF(E28=0,,E28*F28*Úvod!E16)</f>
        <v>0</v>
      </c>
      <c r="H28" s="48"/>
      <c r="I28" s="49">
        <f t="shared" si="0"/>
        <v>0.0193795</v>
      </c>
      <c r="J28" s="50">
        <v>19</v>
      </c>
      <c r="K28" s="1">
        <v>0.00791</v>
      </c>
      <c r="L28" s="1"/>
      <c r="M28" s="1"/>
      <c r="N28" s="1"/>
      <c r="O28" s="1"/>
      <c r="P28" s="1" t="s">
        <v>142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>
      <c r="A29" s="45" t="s">
        <v>121</v>
      </c>
      <c r="B29" s="45" t="s">
        <v>143</v>
      </c>
      <c r="C29" s="46" t="s">
        <v>144</v>
      </c>
      <c r="D29" s="45" t="s">
        <v>94</v>
      </c>
      <c r="E29" s="47">
        <v>21.5</v>
      </c>
      <c r="F29" s="48"/>
      <c r="G29" s="48">
        <f>IF(E29=0,,E29*F29*Úvod!E16)</f>
        <v>0</v>
      </c>
      <c r="H29" s="48"/>
      <c r="I29" s="49">
        <f t="shared" si="0"/>
        <v>0</v>
      </c>
      <c r="J29" s="50">
        <v>19</v>
      </c>
      <c r="K29" s="1">
        <v>0</v>
      </c>
      <c r="L29" s="1"/>
      <c r="M29" s="1"/>
      <c r="N29" s="1"/>
      <c r="O29" s="1"/>
      <c r="P29" s="1" t="s">
        <v>145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8.25">
      <c r="A30" s="45" t="s">
        <v>121</v>
      </c>
      <c r="B30" s="45" t="s">
        <v>146</v>
      </c>
      <c r="C30" s="46" t="s">
        <v>147</v>
      </c>
      <c r="D30" s="45" t="s">
        <v>94</v>
      </c>
      <c r="E30" s="47">
        <v>3.56</v>
      </c>
      <c r="F30" s="48"/>
      <c r="G30" s="48">
        <f>IF(E30=0,,E30*F30*Úvod!E16)</f>
        <v>0</v>
      </c>
      <c r="H30" s="48"/>
      <c r="I30" s="49">
        <f t="shared" si="0"/>
        <v>0</v>
      </c>
      <c r="J30" s="50">
        <v>19</v>
      </c>
      <c r="K30" s="1">
        <v>0</v>
      </c>
      <c r="L30" s="1"/>
      <c r="M30" s="1"/>
      <c r="N30" s="1"/>
      <c r="O30" s="1"/>
      <c r="P30" s="1" t="s">
        <v>148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8.25">
      <c r="A31" s="45" t="s">
        <v>121</v>
      </c>
      <c r="B31" s="45" t="s">
        <v>149</v>
      </c>
      <c r="C31" s="46" t="s">
        <v>150</v>
      </c>
      <c r="D31" s="45" t="s">
        <v>77</v>
      </c>
      <c r="E31" s="47">
        <v>112.87</v>
      </c>
      <c r="F31" s="48"/>
      <c r="G31" s="48">
        <f>IF(E31=0,,E31*F31*Úvod!E16)</f>
        <v>0</v>
      </c>
      <c r="H31" s="48"/>
      <c r="I31" s="49">
        <f t="shared" si="0"/>
        <v>0</v>
      </c>
      <c r="J31" s="50">
        <v>19</v>
      </c>
      <c r="K31" s="1">
        <v>0</v>
      </c>
      <c r="L31" s="1"/>
      <c r="M31" s="1"/>
      <c r="N31" s="1"/>
      <c r="O31" s="1"/>
      <c r="P31" s="1" t="s">
        <v>151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8.25">
      <c r="A32" s="45" t="s">
        <v>121</v>
      </c>
      <c r="B32" s="45" t="s">
        <v>152</v>
      </c>
      <c r="C32" s="46" t="s">
        <v>153</v>
      </c>
      <c r="D32" s="45" t="s">
        <v>77</v>
      </c>
      <c r="E32" s="47">
        <v>151.65</v>
      </c>
      <c r="F32" s="48"/>
      <c r="G32" s="48">
        <f>IF(E32=0,,E32*F32*Úvod!E16)</f>
        <v>0</v>
      </c>
      <c r="H32" s="48"/>
      <c r="I32" s="49">
        <f t="shared" si="0"/>
        <v>0</v>
      </c>
      <c r="J32" s="50">
        <v>19</v>
      </c>
      <c r="K32" s="1">
        <v>0</v>
      </c>
      <c r="L32" s="1"/>
      <c r="M32" s="1"/>
      <c r="N32" s="1"/>
      <c r="O32" s="1"/>
      <c r="P32" s="1" t="s">
        <v>154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8.25">
      <c r="A33" s="45" t="s">
        <v>121</v>
      </c>
      <c r="B33" s="45" t="s">
        <v>155</v>
      </c>
      <c r="C33" s="46" t="s">
        <v>156</v>
      </c>
      <c r="D33" s="45" t="s">
        <v>157</v>
      </c>
      <c r="E33" s="47">
        <v>20</v>
      </c>
      <c r="F33" s="48"/>
      <c r="G33" s="48">
        <f>IF(E33=0,,E33*F33*Úvod!E16)</f>
        <v>0</v>
      </c>
      <c r="H33" s="48"/>
      <c r="I33" s="49">
        <f t="shared" si="0"/>
        <v>0</v>
      </c>
      <c r="J33" s="50">
        <v>19</v>
      </c>
      <c r="K33" s="1">
        <v>0</v>
      </c>
      <c r="L33" s="1"/>
      <c r="M33" s="1"/>
      <c r="N33" s="1"/>
      <c r="O33" s="1"/>
      <c r="P33" s="1" t="s">
        <v>158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8.25">
      <c r="A34" s="45" t="s">
        <v>121</v>
      </c>
      <c r="B34" s="45" t="s">
        <v>159</v>
      </c>
      <c r="C34" s="46" t="s">
        <v>160</v>
      </c>
      <c r="D34" s="45" t="s">
        <v>157</v>
      </c>
      <c r="E34" s="47">
        <v>20</v>
      </c>
      <c r="F34" s="48"/>
      <c r="G34" s="48">
        <f>IF(E34=0,,E34*F34*Úvod!E16)</f>
        <v>0</v>
      </c>
      <c r="H34" s="48"/>
      <c r="I34" s="49">
        <f t="shared" si="0"/>
        <v>0</v>
      </c>
      <c r="J34" s="50">
        <v>19</v>
      </c>
      <c r="K34" s="1">
        <v>0</v>
      </c>
      <c r="L34" s="1"/>
      <c r="M34" s="1"/>
      <c r="N34" s="1"/>
      <c r="O34" s="1"/>
      <c r="P34" s="1" t="s">
        <v>161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>
      <c r="A35" s="45" t="s">
        <v>121</v>
      </c>
      <c r="B35" s="45" t="s">
        <v>162</v>
      </c>
      <c r="C35" s="46" t="s">
        <v>163</v>
      </c>
      <c r="D35" s="45" t="s">
        <v>77</v>
      </c>
      <c r="E35" s="47">
        <v>16.74</v>
      </c>
      <c r="F35" s="48"/>
      <c r="G35" s="48">
        <f>IF(E35=0,,E35*F35*Úvod!E16)</f>
        <v>0</v>
      </c>
      <c r="H35" s="48"/>
      <c r="I35" s="49">
        <f t="shared" si="0"/>
        <v>0.037665</v>
      </c>
      <c r="J35" s="50">
        <v>19</v>
      </c>
      <c r="K35" s="1">
        <v>0.00225</v>
      </c>
      <c r="L35" s="1"/>
      <c r="M35" s="1"/>
      <c r="N35" s="1"/>
      <c r="O35" s="1"/>
      <c r="P35" s="1" t="s">
        <v>164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>
      <c r="A36" s="45" t="s">
        <v>121</v>
      </c>
      <c r="B36" s="45" t="s">
        <v>165</v>
      </c>
      <c r="C36" s="46" t="s">
        <v>166</v>
      </c>
      <c r="D36" s="45" t="s">
        <v>77</v>
      </c>
      <c r="E36" s="47">
        <v>10.54</v>
      </c>
      <c r="F36" s="48"/>
      <c r="G36" s="48">
        <f>IF(E36=0,,E36*F36*Úvod!E16)</f>
        <v>0</v>
      </c>
      <c r="H36" s="48"/>
      <c r="I36" s="49">
        <f t="shared" si="0"/>
        <v>0.0108562</v>
      </c>
      <c r="J36" s="50">
        <v>19</v>
      </c>
      <c r="K36" s="1">
        <v>0.00103</v>
      </c>
      <c r="L36" s="1"/>
      <c r="M36" s="1"/>
      <c r="N36" s="1"/>
      <c r="O36" s="1"/>
      <c r="P36" s="1" t="s">
        <v>167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>
      <c r="A37" s="45" t="s">
        <v>121</v>
      </c>
      <c r="B37" s="45" t="s">
        <v>168</v>
      </c>
      <c r="C37" s="46" t="s">
        <v>169</v>
      </c>
      <c r="D37" s="45" t="s">
        <v>157</v>
      </c>
      <c r="E37" s="47">
        <v>4</v>
      </c>
      <c r="F37" s="48"/>
      <c r="G37" s="48">
        <f>IF(E37=0,,E37*F37*Úvod!E16)</f>
        <v>0</v>
      </c>
      <c r="H37" s="48"/>
      <c r="I37" s="49">
        <f t="shared" si="0"/>
        <v>0</v>
      </c>
      <c r="J37" s="50">
        <v>19</v>
      </c>
      <c r="K37" s="1">
        <v>0</v>
      </c>
      <c r="L37" s="1"/>
      <c r="M37" s="1"/>
      <c r="N37" s="1"/>
      <c r="O37" s="1"/>
      <c r="P37" s="1" t="s">
        <v>170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>
      <c r="A38" s="45" t="s">
        <v>121</v>
      </c>
      <c r="B38" s="45" t="s">
        <v>171</v>
      </c>
      <c r="C38" s="46" t="s">
        <v>172</v>
      </c>
      <c r="D38" s="45" t="s">
        <v>77</v>
      </c>
      <c r="E38" s="47">
        <v>17.2</v>
      </c>
      <c r="F38" s="48"/>
      <c r="G38" s="48">
        <f>IF(E38=0,,E38*F38*Úvod!E16)</f>
        <v>0</v>
      </c>
      <c r="H38" s="48"/>
      <c r="I38" s="49">
        <f t="shared" si="0"/>
        <v>0.02064</v>
      </c>
      <c r="J38" s="50">
        <v>19</v>
      </c>
      <c r="K38" s="1">
        <v>0.0012</v>
      </c>
      <c r="L38" s="1"/>
      <c r="M38" s="1"/>
      <c r="N38" s="1"/>
      <c r="O38" s="1"/>
      <c r="P38" s="1" t="s"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>
      <c r="A39" s="45" t="s">
        <v>121</v>
      </c>
      <c r="B39" s="45" t="s">
        <v>1</v>
      </c>
      <c r="C39" s="46" t="s">
        <v>2</v>
      </c>
      <c r="D39" s="45" t="s">
        <v>77</v>
      </c>
      <c r="E39" s="47">
        <v>18.64</v>
      </c>
      <c r="F39" s="48"/>
      <c r="G39" s="48">
        <f>IF(E39=0,,E39*F39*Úvod!E16)</f>
        <v>0</v>
      </c>
      <c r="H39" s="48"/>
      <c r="I39" s="49">
        <f t="shared" si="0"/>
        <v>0.019199200000000003</v>
      </c>
      <c r="J39" s="50">
        <v>19</v>
      </c>
      <c r="K39" s="1">
        <v>0.00103</v>
      </c>
      <c r="L39" s="1"/>
      <c r="M39" s="1"/>
      <c r="N39" s="1"/>
      <c r="O39" s="1"/>
      <c r="P39" s="1" t="s">
        <v>3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>
      <c r="A40" s="45" t="s">
        <v>121</v>
      </c>
      <c r="B40" s="45" t="s">
        <v>4</v>
      </c>
      <c r="C40" s="46" t="s">
        <v>5</v>
      </c>
      <c r="D40" s="45" t="s">
        <v>77</v>
      </c>
      <c r="E40" s="47">
        <v>35.85</v>
      </c>
      <c r="F40" s="48"/>
      <c r="G40" s="48">
        <f>IF(E40=0,,E40*F40*Úvod!E16)</f>
        <v>0</v>
      </c>
      <c r="H40" s="48"/>
      <c r="I40" s="49">
        <f t="shared" si="0"/>
        <v>0.017925</v>
      </c>
      <c r="J40" s="50">
        <v>19</v>
      </c>
      <c r="K40" s="1">
        <v>0.0005</v>
      </c>
      <c r="L40" s="1"/>
      <c r="M40" s="1"/>
      <c r="N40" s="1"/>
      <c r="O40" s="1"/>
      <c r="P40" s="1" t="s">
        <v>6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>
      <c r="A41" s="45" t="s">
        <v>121</v>
      </c>
      <c r="B41" s="45" t="s">
        <v>7</v>
      </c>
      <c r="C41" s="46" t="s">
        <v>8</v>
      </c>
      <c r="D41" s="45" t="s">
        <v>157</v>
      </c>
      <c r="E41" s="47">
        <v>1</v>
      </c>
      <c r="F41" s="48"/>
      <c r="G41" s="48">
        <f>IF(E41=0,,E41*F41*Úvod!E16)</f>
        <v>0</v>
      </c>
      <c r="H41" s="48"/>
      <c r="I41" s="49">
        <f t="shared" si="0"/>
        <v>0.00137</v>
      </c>
      <c r="J41" s="50">
        <v>19</v>
      </c>
      <c r="K41" s="1">
        <v>0.00137</v>
      </c>
      <c r="L41" s="1"/>
      <c r="M41" s="1"/>
      <c r="N41" s="1"/>
      <c r="O41" s="1"/>
      <c r="P41" s="1" t="s">
        <v>231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>
      <c r="A42" s="45" t="s">
        <v>121</v>
      </c>
      <c r="B42" s="45" t="s">
        <v>232</v>
      </c>
      <c r="C42" s="46" t="s">
        <v>233</v>
      </c>
      <c r="D42" s="45" t="s">
        <v>157</v>
      </c>
      <c r="E42" s="47">
        <v>3</v>
      </c>
      <c r="F42" s="48"/>
      <c r="G42" s="48">
        <f>IF(E42=0,,E42*F42*Úvod!E16)</f>
        <v>0</v>
      </c>
      <c r="H42" s="48"/>
      <c r="I42" s="49">
        <f t="shared" si="0"/>
        <v>0.00411</v>
      </c>
      <c r="J42" s="50">
        <v>19</v>
      </c>
      <c r="K42" s="1">
        <v>0.00137</v>
      </c>
      <c r="L42" s="1"/>
      <c r="M42" s="1"/>
      <c r="N42" s="1"/>
      <c r="O42" s="1"/>
      <c r="P42" s="1" t="s">
        <v>234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>
      <c r="A43" s="45" t="s">
        <v>121</v>
      </c>
      <c r="B43" s="45" t="s">
        <v>235</v>
      </c>
      <c r="C43" s="46" t="s">
        <v>236</v>
      </c>
      <c r="D43" s="45" t="s">
        <v>157</v>
      </c>
      <c r="E43" s="47">
        <v>3</v>
      </c>
      <c r="F43" s="48"/>
      <c r="G43" s="48">
        <f>IF(E43=0,,E43*F43*Úvod!E16)</f>
        <v>0</v>
      </c>
      <c r="H43" s="48"/>
      <c r="I43" s="49">
        <f t="shared" si="0"/>
        <v>0.00411</v>
      </c>
      <c r="J43" s="50">
        <v>19</v>
      </c>
      <c r="K43" s="1">
        <v>0.00137</v>
      </c>
      <c r="L43" s="1"/>
      <c r="M43" s="1"/>
      <c r="N43" s="1"/>
      <c r="O43" s="1"/>
      <c r="P43" s="1" t="s">
        <v>237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>
      <c r="A44" s="45" t="s">
        <v>121</v>
      </c>
      <c r="B44" s="45" t="s">
        <v>238</v>
      </c>
      <c r="C44" s="46" t="s">
        <v>239</v>
      </c>
      <c r="D44" s="45" t="s">
        <v>157</v>
      </c>
      <c r="E44" s="47">
        <v>1</v>
      </c>
      <c r="F44" s="48"/>
      <c r="G44" s="48">
        <f>IF(E44=0,,E44*F44*Úvod!E16)</f>
        <v>0</v>
      </c>
      <c r="H44" s="48"/>
      <c r="I44" s="49">
        <f t="shared" si="0"/>
        <v>0.00137</v>
      </c>
      <c r="J44" s="50">
        <v>19</v>
      </c>
      <c r="K44" s="1">
        <v>0.00137</v>
      </c>
      <c r="L44" s="1"/>
      <c r="M44" s="1"/>
      <c r="N44" s="1"/>
      <c r="O44" s="1"/>
      <c r="P44" s="1" t="s">
        <v>240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8.25">
      <c r="A45" s="45" t="s">
        <v>121</v>
      </c>
      <c r="B45" s="45" t="s">
        <v>241</v>
      </c>
      <c r="C45" s="46" t="s">
        <v>242</v>
      </c>
      <c r="D45" s="45" t="s">
        <v>94</v>
      </c>
      <c r="E45" s="47">
        <v>0.11</v>
      </c>
      <c r="F45" s="48"/>
      <c r="G45" s="48">
        <f>IF(E45=0,,E45*F45*Úvod!E16)</f>
        <v>0</v>
      </c>
      <c r="H45" s="48"/>
      <c r="I45" s="49">
        <f t="shared" si="0"/>
        <v>0.0001595</v>
      </c>
      <c r="J45" s="50">
        <v>19</v>
      </c>
      <c r="K45" s="1">
        <v>0.00145</v>
      </c>
      <c r="L45" s="1"/>
      <c r="M45" s="1"/>
      <c r="N45" s="1"/>
      <c r="O45" s="1"/>
      <c r="P45" s="1" t="s">
        <v>243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>
      <c r="A46" s="45" t="s">
        <v>121</v>
      </c>
      <c r="B46" s="45" t="s">
        <v>244</v>
      </c>
      <c r="C46" s="46" t="s">
        <v>245</v>
      </c>
      <c r="D46" s="45" t="s">
        <v>157</v>
      </c>
      <c r="E46" s="47">
        <v>1</v>
      </c>
      <c r="F46" s="48"/>
      <c r="G46" s="48">
        <f>IF(E46=0,,E46*F46*Úvod!E16)</f>
        <v>0</v>
      </c>
      <c r="H46" s="48"/>
      <c r="I46" s="49">
        <f t="shared" si="0"/>
        <v>0.0005</v>
      </c>
      <c r="J46" s="50">
        <v>19</v>
      </c>
      <c r="K46" s="1">
        <v>0.0005</v>
      </c>
      <c r="L46" s="1"/>
      <c r="M46" s="1"/>
      <c r="N46" s="1"/>
      <c r="O46" s="1"/>
      <c r="P46" s="1" t="s">
        <v>246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>
      <c r="A47" s="45" t="s">
        <v>121</v>
      </c>
      <c r="B47" s="45" t="s">
        <v>247</v>
      </c>
      <c r="C47" s="46" t="s">
        <v>248</v>
      </c>
      <c r="D47" s="45" t="s">
        <v>87</v>
      </c>
      <c r="E47" s="47">
        <v>47.7</v>
      </c>
      <c r="F47" s="48"/>
      <c r="G47" s="48">
        <f>IF(E47=0,,E47*F47*Úvod!E16)</f>
        <v>0</v>
      </c>
      <c r="H47" s="48"/>
      <c r="I47" s="49">
        <f t="shared" si="0"/>
        <v>0.023850000000000003</v>
      </c>
      <c r="J47" s="50">
        <v>19</v>
      </c>
      <c r="K47" s="1">
        <v>0.0005</v>
      </c>
      <c r="L47" s="1"/>
      <c r="M47" s="1"/>
      <c r="N47" s="1"/>
      <c r="O47" s="1"/>
      <c r="P47" s="1" t="s">
        <v>249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>
      <c r="A48" s="45" t="s">
        <v>121</v>
      </c>
      <c r="B48" s="45" t="s">
        <v>250</v>
      </c>
      <c r="C48" s="46" t="s">
        <v>251</v>
      </c>
      <c r="D48" s="45" t="s">
        <v>87</v>
      </c>
      <c r="E48" s="47">
        <v>57.45</v>
      </c>
      <c r="F48" s="48"/>
      <c r="G48" s="48">
        <f>IF(E48=0,,E48*F48*Úvod!E16)</f>
        <v>0</v>
      </c>
      <c r="H48" s="48"/>
      <c r="I48" s="49">
        <f t="shared" si="0"/>
        <v>0</v>
      </c>
      <c r="J48" s="50">
        <v>19</v>
      </c>
      <c r="K48" s="1">
        <v>0</v>
      </c>
      <c r="L48" s="1"/>
      <c r="M48" s="1"/>
      <c r="N48" s="1"/>
      <c r="O48" s="1"/>
      <c r="P48" s="1" t="s">
        <v>252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>
      <c r="A49" s="45" t="s">
        <v>121</v>
      </c>
      <c r="B49" s="45" t="s">
        <v>253</v>
      </c>
      <c r="C49" s="46" t="s">
        <v>254</v>
      </c>
      <c r="D49" s="45" t="s">
        <v>87</v>
      </c>
      <c r="E49" s="47">
        <v>51.8</v>
      </c>
      <c r="F49" s="48"/>
      <c r="G49" s="48">
        <f>IF(E49=0,,E49*F49*Úvod!E16)</f>
        <v>0</v>
      </c>
      <c r="H49" s="48"/>
      <c r="I49" s="49">
        <f t="shared" si="0"/>
        <v>0</v>
      </c>
      <c r="J49" s="50">
        <v>19</v>
      </c>
      <c r="K49" s="1">
        <v>0</v>
      </c>
      <c r="L49" s="1"/>
      <c r="M49" s="1"/>
      <c r="N49" s="1"/>
      <c r="O49" s="1"/>
      <c r="P49" s="1" t="s">
        <v>255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>
      <c r="A50" s="45" t="s">
        <v>121</v>
      </c>
      <c r="B50" s="45" t="s">
        <v>256</v>
      </c>
      <c r="C50" s="46" t="s">
        <v>257</v>
      </c>
      <c r="D50" s="45" t="s">
        <v>87</v>
      </c>
      <c r="E50" s="47">
        <v>2</v>
      </c>
      <c r="F50" s="48"/>
      <c r="G50" s="48">
        <f>IF(E50=0,,E50*F50*Úvod!E16)</f>
        <v>0</v>
      </c>
      <c r="H50" s="48"/>
      <c r="I50" s="49">
        <f t="shared" si="0"/>
        <v>0.04732</v>
      </c>
      <c r="J50" s="50">
        <v>19</v>
      </c>
      <c r="K50" s="1">
        <v>0.02366</v>
      </c>
      <c r="L50" s="1"/>
      <c r="M50" s="1"/>
      <c r="N50" s="1"/>
      <c r="O50" s="1"/>
      <c r="P50" s="1" t="s">
        <v>258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>
      <c r="A51" s="45" t="s">
        <v>121</v>
      </c>
      <c r="B51" s="45" t="s">
        <v>259</v>
      </c>
      <c r="C51" s="46" t="s">
        <v>260</v>
      </c>
      <c r="D51" s="45" t="s">
        <v>87</v>
      </c>
      <c r="E51" s="47">
        <v>2</v>
      </c>
      <c r="F51" s="48"/>
      <c r="G51" s="48">
        <f>IF(E51=0,,E51*F51*Úvod!E16)</f>
        <v>0</v>
      </c>
      <c r="H51" s="48"/>
      <c r="I51" s="49">
        <f t="shared" si="0"/>
        <v>0.0088</v>
      </c>
      <c r="J51" s="50">
        <v>19</v>
      </c>
      <c r="K51" s="1">
        <v>0.0044</v>
      </c>
      <c r="L51" s="1"/>
      <c r="M51" s="1"/>
      <c r="N51" s="1"/>
      <c r="O51" s="1"/>
      <c r="P51" s="1" t="s">
        <v>261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>
      <c r="A52" s="45" t="s">
        <v>121</v>
      </c>
      <c r="B52" s="45" t="s">
        <v>262</v>
      </c>
      <c r="C52" s="46" t="s">
        <v>263</v>
      </c>
      <c r="D52" s="45" t="s">
        <v>77</v>
      </c>
      <c r="E52" s="47">
        <v>150.51</v>
      </c>
      <c r="F52" s="48"/>
      <c r="G52" s="48">
        <f>IF(E52=0,,E52*F52*Úvod!E16)</f>
        <v>0</v>
      </c>
      <c r="H52" s="48"/>
      <c r="I52" s="49">
        <f t="shared" si="0"/>
        <v>0</v>
      </c>
      <c r="J52" s="50">
        <v>19</v>
      </c>
      <c r="K52" s="1">
        <v>0</v>
      </c>
      <c r="L52" s="1"/>
      <c r="M52" s="1"/>
      <c r="N52" s="1"/>
      <c r="O52" s="1"/>
      <c r="P52" s="1" t="s">
        <v>264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>
      <c r="A53" s="45" t="s">
        <v>121</v>
      </c>
      <c r="B53" s="45" t="s">
        <v>265</v>
      </c>
      <c r="C53" s="46" t="s">
        <v>266</v>
      </c>
      <c r="D53" s="45" t="s">
        <v>77</v>
      </c>
      <c r="E53" s="47">
        <v>22.48</v>
      </c>
      <c r="F53" s="48"/>
      <c r="G53" s="48">
        <f>IF(E53=0,,E53*F53*Úvod!E16)</f>
        <v>0</v>
      </c>
      <c r="H53" s="48"/>
      <c r="I53" s="49">
        <f t="shared" si="0"/>
        <v>0</v>
      </c>
      <c r="J53" s="50">
        <v>19</v>
      </c>
      <c r="K53" s="1">
        <v>0</v>
      </c>
      <c r="L53" s="1"/>
      <c r="M53" s="1"/>
      <c r="N53" s="1"/>
      <c r="O53" s="1"/>
      <c r="P53" s="1" t="s">
        <v>267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45" t="s">
        <v>121</v>
      </c>
      <c r="B54" s="45" t="s">
        <v>268</v>
      </c>
      <c r="C54" s="46" t="s">
        <v>269</v>
      </c>
      <c r="D54" s="45" t="s">
        <v>101</v>
      </c>
      <c r="E54" s="47">
        <v>346.22</v>
      </c>
      <c r="F54" s="48"/>
      <c r="G54" s="48">
        <f>IF(E54=0,,E54*F54*Úvod!E16)</f>
        <v>0</v>
      </c>
      <c r="H54" s="48"/>
      <c r="I54" s="49">
        <f t="shared" si="0"/>
        <v>0</v>
      </c>
      <c r="J54" s="50">
        <v>19</v>
      </c>
      <c r="K54" s="1">
        <v>0</v>
      </c>
      <c r="L54" s="1"/>
      <c r="M54" s="1"/>
      <c r="N54" s="1"/>
      <c r="O54" s="1"/>
      <c r="P54" s="1" t="s">
        <v>270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>
      <c r="A55" s="45" t="s">
        <v>121</v>
      </c>
      <c r="B55" s="45" t="s">
        <v>271</v>
      </c>
      <c r="C55" s="46" t="s">
        <v>272</v>
      </c>
      <c r="D55" s="45" t="s">
        <v>101</v>
      </c>
      <c r="E55" s="47">
        <v>692.44</v>
      </c>
      <c r="F55" s="48"/>
      <c r="G55" s="48">
        <f>IF(E55=0,,E55*F55*Úvod!E16)</f>
        <v>0</v>
      </c>
      <c r="H55" s="48"/>
      <c r="I55" s="49">
        <f t="shared" si="0"/>
        <v>0</v>
      </c>
      <c r="J55" s="50">
        <v>19</v>
      </c>
      <c r="K55" s="1">
        <v>0</v>
      </c>
      <c r="L55" s="1"/>
      <c r="M55" s="1"/>
      <c r="N55" s="1"/>
      <c r="O55" s="1"/>
      <c r="P55" s="1" t="s">
        <v>273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>
      <c r="A56" s="45" t="s">
        <v>274</v>
      </c>
      <c r="B56" s="45" t="s">
        <v>275</v>
      </c>
      <c r="C56" s="46" t="s">
        <v>276</v>
      </c>
      <c r="D56" s="45" t="s">
        <v>101</v>
      </c>
      <c r="E56" s="47">
        <v>346.22</v>
      </c>
      <c r="F56" s="48"/>
      <c r="G56" s="48">
        <f>IF(E56=0,,E56*F56*Úvod!E16)</f>
        <v>0</v>
      </c>
      <c r="H56" s="48"/>
      <c r="I56" s="49">
        <f t="shared" si="0"/>
        <v>0</v>
      </c>
      <c r="J56" s="50">
        <v>19</v>
      </c>
      <c r="K56" s="1">
        <v>0</v>
      </c>
      <c r="L56" s="1"/>
      <c r="M56" s="1"/>
      <c r="N56" s="1"/>
      <c r="O56" s="1"/>
      <c r="P56" s="1" t="s">
        <v>277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45" t="s">
        <v>121</v>
      </c>
      <c r="B57" s="45" t="s">
        <v>278</v>
      </c>
      <c r="C57" s="46" t="s">
        <v>279</v>
      </c>
      <c r="D57" s="45" t="s">
        <v>101</v>
      </c>
      <c r="E57" s="47">
        <v>346.22</v>
      </c>
      <c r="F57" s="48"/>
      <c r="G57" s="48">
        <f>IF(E57=0,,E57*F57*Úvod!E16)</f>
        <v>0</v>
      </c>
      <c r="H57" s="48"/>
      <c r="I57" s="49">
        <f t="shared" si="0"/>
        <v>0</v>
      </c>
      <c r="J57" s="50">
        <v>19</v>
      </c>
      <c r="K57" s="1">
        <v>0</v>
      </c>
      <c r="L57" s="1"/>
      <c r="M57" s="1"/>
      <c r="N57" s="1"/>
      <c r="O57" s="1"/>
      <c r="P57" s="1" t="s">
        <v>280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51" t="s">
        <v>281</v>
      </c>
      <c r="B58" s="51" t="s">
        <v>282</v>
      </c>
      <c r="C58" s="52" t="s">
        <v>283</v>
      </c>
      <c r="D58" s="51" t="s">
        <v>101</v>
      </c>
      <c r="E58" s="53">
        <v>54.11851</v>
      </c>
      <c r="F58" s="54"/>
      <c r="G58" s="54">
        <f>IF(E58=0,,E58*F58*Úvod!E16)</f>
        <v>0</v>
      </c>
      <c r="H58" s="54"/>
      <c r="I58" s="55">
        <f t="shared" si="0"/>
        <v>0</v>
      </c>
      <c r="J58" s="56">
        <v>19</v>
      </c>
      <c r="K58" s="1">
        <v>0</v>
      </c>
      <c r="L58" s="1"/>
      <c r="M58" s="1"/>
      <c r="N58" s="1"/>
      <c r="O58" s="1"/>
      <c r="P58" s="1" t="s">
        <v>284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thickBot="1">
      <c r="A59" s="63"/>
      <c r="B59" s="64" t="s">
        <v>285</v>
      </c>
      <c r="C59" s="64"/>
      <c r="D59" s="64"/>
      <c r="E59" s="65"/>
      <c r="F59" s="66"/>
      <c r="G59" s="66">
        <f>SUM(G18:G58)</f>
        <v>0</v>
      </c>
      <c r="H59" s="66">
        <f>SUM(H18:H58)</f>
        <v>0</v>
      </c>
      <c r="I59" s="67">
        <f>SUM(I18:I58)</f>
        <v>45.664322999999996</v>
      </c>
      <c r="J59" s="6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thickBo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thickBot="1">
      <c r="A61" s="190" t="s">
        <v>286</v>
      </c>
      <c r="B61" s="191"/>
      <c r="C61" s="191"/>
      <c r="D61" s="191"/>
      <c r="E61" s="191"/>
      <c r="F61" s="191"/>
      <c r="G61" s="191"/>
      <c r="H61" s="191"/>
      <c r="I61" s="191"/>
      <c r="J61" s="19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38"/>
      <c r="B62" s="187" t="s">
        <v>287</v>
      </c>
      <c r="C62" s="188"/>
      <c r="D62" s="188"/>
      <c r="E62" s="188"/>
      <c r="F62" s="188"/>
      <c r="G62" s="188"/>
      <c r="H62" s="188"/>
      <c r="I62" s="188"/>
      <c r="J62" s="18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>
      <c r="A63" s="39" t="s">
        <v>288</v>
      </c>
      <c r="B63" s="39" t="s">
        <v>289</v>
      </c>
      <c r="C63" s="40" t="s">
        <v>290</v>
      </c>
      <c r="D63" s="39" t="s">
        <v>157</v>
      </c>
      <c r="E63" s="41">
        <v>11</v>
      </c>
      <c r="F63" s="42"/>
      <c r="G63" s="42">
        <f>IF(E63=0,,E63*F63*Úvod!E16)</f>
        <v>0</v>
      </c>
      <c r="H63" s="42"/>
      <c r="I63" s="43">
        <f>IF(E63=0,,E63*K63)</f>
        <v>0</v>
      </c>
      <c r="J63" s="44">
        <v>19</v>
      </c>
      <c r="K63" s="1">
        <v>0</v>
      </c>
      <c r="L63" s="1"/>
      <c r="M63" s="1"/>
      <c r="N63" s="1"/>
      <c r="O63" s="1"/>
      <c r="P63" s="1" t="s">
        <v>291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45" t="s">
        <v>288</v>
      </c>
      <c r="B64" s="45" t="s">
        <v>292</v>
      </c>
      <c r="C64" s="46" t="s">
        <v>293</v>
      </c>
      <c r="D64" s="45" t="s">
        <v>77</v>
      </c>
      <c r="E64" s="47">
        <v>228.48</v>
      </c>
      <c r="F64" s="48"/>
      <c r="G64" s="48">
        <f>IF(E64=0,,E64*F64*Úvod!E16)</f>
        <v>0</v>
      </c>
      <c r="H64" s="48"/>
      <c r="I64" s="49">
        <f>IF(E64=0,,E64*K64)</f>
        <v>0</v>
      </c>
      <c r="J64" s="50">
        <v>19</v>
      </c>
      <c r="K64" s="1">
        <v>0</v>
      </c>
      <c r="L64" s="1"/>
      <c r="M64" s="1"/>
      <c r="N64" s="1"/>
      <c r="O64" s="1"/>
      <c r="P64" s="1" t="s">
        <v>294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1" t="s">
        <v>288</v>
      </c>
      <c r="B65" s="51" t="s">
        <v>295</v>
      </c>
      <c r="C65" s="52" t="s">
        <v>296</v>
      </c>
      <c r="D65" s="51" t="s">
        <v>77</v>
      </c>
      <c r="E65" s="53">
        <v>158.4</v>
      </c>
      <c r="F65" s="54"/>
      <c r="G65" s="54">
        <f>IF(E65=0,,E65*F65*Úvod!E16)</f>
        <v>0</v>
      </c>
      <c r="H65" s="54"/>
      <c r="I65" s="55">
        <f>IF(E65=0,,E65*K65)</f>
        <v>0.026928000000000004</v>
      </c>
      <c r="J65" s="56">
        <v>19</v>
      </c>
      <c r="K65" s="1">
        <v>0.00017</v>
      </c>
      <c r="L65" s="1"/>
      <c r="M65" s="1"/>
      <c r="N65" s="1"/>
      <c r="O65" s="1"/>
      <c r="P65" s="1" t="s">
        <v>297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thickBot="1">
      <c r="A66" s="57"/>
      <c r="B66" s="58" t="s">
        <v>298</v>
      </c>
      <c r="C66" s="58"/>
      <c r="D66" s="58"/>
      <c r="E66" s="59"/>
      <c r="F66" s="60"/>
      <c r="G66" s="60">
        <f>SUM(G63:G65)</f>
        <v>0</v>
      </c>
      <c r="H66" s="60">
        <f>SUM(H63:H65)</f>
        <v>0</v>
      </c>
      <c r="I66" s="61">
        <f>SUM(I63:I65)</f>
        <v>0.026928000000000004</v>
      </c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38"/>
      <c r="B67" s="187" t="s">
        <v>299</v>
      </c>
      <c r="C67" s="188"/>
      <c r="D67" s="188"/>
      <c r="E67" s="188"/>
      <c r="F67" s="188"/>
      <c r="G67" s="188"/>
      <c r="H67" s="188"/>
      <c r="I67" s="188"/>
      <c r="J67" s="18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39" t="s">
        <v>300</v>
      </c>
      <c r="B68" s="39" t="s">
        <v>301</v>
      </c>
      <c r="C68" s="40" t="s">
        <v>302</v>
      </c>
      <c r="D68" s="39" t="s">
        <v>77</v>
      </c>
      <c r="E68" s="41">
        <v>466.56</v>
      </c>
      <c r="F68" s="42"/>
      <c r="G68" s="42">
        <f>IF(E68=0,,E68*F68*Úvod!E16)</f>
        <v>0</v>
      </c>
      <c r="H68" s="42"/>
      <c r="I68" s="43">
        <f>IF(E68=0,,E68*K68)</f>
        <v>0</v>
      </c>
      <c r="J68" s="44">
        <v>19</v>
      </c>
      <c r="K68" s="1">
        <v>0</v>
      </c>
      <c r="L68" s="1"/>
      <c r="M68" s="1"/>
      <c r="N68" s="1"/>
      <c r="O68" s="1"/>
      <c r="P68" s="1" t="s">
        <v>303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45" t="s">
        <v>300</v>
      </c>
      <c r="B69" s="45" t="s">
        <v>304</v>
      </c>
      <c r="C69" s="46" t="s">
        <v>305</v>
      </c>
      <c r="D69" s="45" t="s">
        <v>87</v>
      </c>
      <c r="E69" s="47">
        <v>48.6</v>
      </c>
      <c r="F69" s="48"/>
      <c r="G69" s="48">
        <f>IF(E69=0,,E69*F69*Úvod!E16)</f>
        <v>0</v>
      </c>
      <c r="H69" s="48"/>
      <c r="I69" s="49">
        <f>IF(E69=0,,E69*K69)</f>
        <v>0</v>
      </c>
      <c r="J69" s="50">
        <v>19</v>
      </c>
      <c r="K69" s="1">
        <v>0</v>
      </c>
      <c r="L69" s="1"/>
      <c r="M69" s="1"/>
      <c r="N69" s="1"/>
      <c r="O69" s="1"/>
      <c r="P69" s="1" t="s">
        <v>306</v>
      </c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45" t="s">
        <v>300</v>
      </c>
      <c r="B70" s="45" t="s">
        <v>307</v>
      </c>
      <c r="C70" s="46" t="s">
        <v>308</v>
      </c>
      <c r="D70" s="45" t="s">
        <v>87</v>
      </c>
      <c r="E70" s="47">
        <v>49.5</v>
      </c>
      <c r="F70" s="48"/>
      <c r="G70" s="48">
        <f>IF(E70=0,,E70*F70*Úvod!E16)</f>
        <v>0</v>
      </c>
      <c r="H70" s="48"/>
      <c r="I70" s="49">
        <f>IF(E70=0,,E70*K70)</f>
        <v>0</v>
      </c>
      <c r="J70" s="50">
        <v>19</v>
      </c>
      <c r="K70" s="1">
        <v>0</v>
      </c>
      <c r="L70" s="1"/>
      <c r="M70" s="1"/>
      <c r="N70" s="1"/>
      <c r="O70" s="1"/>
      <c r="P70" s="1" t="s">
        <v>309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45" t="s">
        <v>300</v>
      </c>
      <c r="B71" s="45" t="s">
        <v>310</v>
      </c>
      <c r="C71" s="46" t="s">
        <v>311</v>
      </c>
      <c r="D71" s="45" t="s">
        <v>87</v>
      </c>
      <c r="E71" s="47">
        <v>7.8</v>
      </c>
      <c r="F71" s="48"/>
      <c r="G71" s="48">
        <f>IF(E71=0,,E71*F71*Úvod!E16)</f>
        <v>0</v>
      </c>
      <c r="H71" s="48"/>
      <c r="I71" s="49">
        <f>IF(E71=0,,E71*K71)</f>
        <v>0</v>
      </c>
      <c r="J71" s="50">
        <v>19</v>
      </c>
      <c r="K71" s="1">
        <v>0</v>
      </c>
      <c r="L71" s="1"/>
      <c r="M71" s="1"/>
      <c r="N71" s="1"/>
      <c r="O71" s="1"/>
      <c r="P71" s="1" t="s">
        <v>312</v>
      </c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51" t="s">
        <v>300</v>
      </c>
      <c r="B72" s="51" t="s">
        <v>313</v>
      </c>
      <c r="C72" s="52" t="s">
        <v>314</v>
      </c>
      <c r="D72" s="51" t="s">
        <v>87</v>
      </c>
      <c r="E72" s="53">
        <v>25.9</v>
      </c>
      <c r="F72" s="54"/>
      <c r="G72" s="54">
        <f>IF(E72=0,,E72*F72*Úvod!E16)</f>
        <v>0</v>
      </c>
      <c r="H72" s="54"/>
      <c r="I72" s="55">
        <f>IF(E72=0,,E72*K72)</f>
        <v>0</v>
      </c>
      <c r="J72" s="56">
        <v>19</v>
      </c>
      <c r="K72" s="1">
        <v>0</v>
      </c>
      <c r="L72" s="1"/>
      <c r="M72" s="1"/>
      <c r="N72" s="1"/>
      <c r="O72" s="1"/>
      <c r="P72" s="1" t="s">
        <v>315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thickBot="1">
      <c r="A73" s="57"/>
      <c r="B73" s="58" t="s">
        <v>316</v>
      </c>
      <c r="C73" s="58"/>
      <c r="D73" s="58"/>
      <c r="E73" s="59"/>
      <c r="F73" s="60"/>
      <c r="G73" s="60">
        <f>SUM(G68:G72)</f>
        <v>0</v>
      </c>
      <c r="H73" s="60">
        <f>SUM(H68:H72)</f>
        <v>0</v>
      </c>
      <c r="I73" s="61">
        <f>SUM(I68:I72)</f>
        <v>0</v>
      </c>
      <c r="J73" s="6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38"/>
      <c r="B74" s="187" t="s">
        <v>317</v>
      </c>
      <c r="C74" s="188"/>
      <c r="D74" s="188"/>
      <c r="E74" s="188"/>
      <c r="F74" s="188"/>
      <c r="G74" s="188"/>
      <c r="H74" s="188"/>
      <c r="I74" s="188"/>
      <c r="J74" s="18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39" t="s">
        <v>318</v>
      </c>
      <c r="B75" s="39" t="s">
        <v>319</v>
      </c>
      <c r="C75" s="40" t="s">
        <v>320</v>
      </c>
      <c r="D75" s="39" t="s">
        <v>77</v>
      </c>
      <c r="E75" s="41">
        <v>55.7</v>
      </c>
      <c r="F75" s="42"/>
      <c r="G75" s="42">
        <f>IF(E75=0,,E75*F75*Úvod!E16)</f>
        <v>0</v>
      </c>
      <c r="H75" s="42"/>
      <c r="I75" s="43">
        <f>IF(E75=0,,E75*K75)</f>
        <v>0</v>
      </c>
      <c r="J75" s="44">
        <v>19</v>
      </c>
      <c r="K75" s="1">
        <v>0</v>
      </c>
      <c r="L75" s="1"/>
      <c r="M75" s="1"/>
      <c r="N75" s="1"/>
      <c r="O75" s="1"/>
      <c r="P75" s="1" t="s">
        <v>321</v>
      </c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45" t="s">
        <v>318</v>
      </c>
      <c r="B76" s="45" t="s">
        <v>322</v>
      </c>
      <c r="C76" s="46" t="s">
        <v>323</v>
      </c>
      <c r="D76" s="45" t="s">
        <v>77</v>
      </c>
      <c r="E76" s="47">
        <v>55.7</v>
      </c>
      <c r="F76" s="48"/>
      <c r="G76" s="48">
        <f>IF(E76=0,,E76*F76*Úvod!E16)</f>
        <v>0</v>
      </c>
      <c r="H76" s="48"/>
      <c r="I76" s="49">
        <f>IF(E76=0,,E76*K76)</f>
        <v>0</v>
      </c>
      <c r="J76" s="50">
        <v>19</v>
      </c>
      <c r="K76" s="1">
        <v>0</v>
      </c>
      <c r="L76" s="1"/>
      <c r="M76" s="1"/>
      <c r="N76" s="1"/>
      <c r="O76" s="1"/>
      <c r="P76" s="1" t="s">
        <v>324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45" t="s">
        <v>318</v>
      </c>
      <c r="B77" s="45" t="s">
        <v>325</v>
      </c>
      <c r="C77" s="46" t="s">
        <v>326</v>
      </c>
      <c r="D77" s="45" t="s">
        <v>77</v>
      </c>
      <c r="E77" s="47">
        <v>206.9</v>
      </c>
      <c r="F77" s="48"/>
      <c r="G77" s="48">
        <f>IF(E77=0,,E77*F77*Úvod!E16)</f>
        <v>0</v>
      </c>
      <c r="H77" s="48"/>
      <c r="I77" s="49">
        <f>IF(E77=0,,E77*K77)</f>
        <v>0</v>
      </c>
      <c r="J77" s="50">
        <v>19</v>
      </c>
      <c r="K77" s="1">
        <v>0</v>
      </c>
      <c r="L77" s="1"/>
      <c r="M77" s="1"/>
      <c r="N77" s="1"/>
      <c r="O77" s="1"/>
      <c r="P77" s="1" t="s">
        <v>327</v>
      </c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51" t="s">
        <v>318</v>
      </c>
      <c r="B78" s="51" t="s">
        <v>328</v>
      </c>
      <c r="C78" s="52" t="s">
        <v>329</v>
      </c>
      <c r="D78" s="51" t="s">
        <v>77</v>
      </c>
      <c r="E78" s="53">
        <v>15.88</v>
      </c>
      <c r="F78" s="54"/>
      <c r="G78" s="54">
        <f>IF(E78=0,,E78*F78*Úvod!E16)</f>
        <v>0</v>
      </c>
      <c r="H78" s="54"/>
      <c r="I78" s="55">
        <f>IF(E78=0,,E78*K78)</f>
        <v>0</v>
      </c>
      <c r="J78" s="56">
        <v>19</v>
      </c>
      <c r="K78" s="1">
        <v>0</v>
      </c>
      <c r="L78" s="1"/>
      <c r="M78" s="1"/>
      <c r="N78" s="1"/>
      <c r="O78" s="1"/>
      <c r="P78" s="1" t="s">
        <v>330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thickBot="1">
      <c r="A79" s="57"/>
      <c r="B79" s="58" t="s">
        <v>331</v>
      </c>
      <c r="C79" s="58"/>
      <c r="D79" s="58"/>
      <c r="E79" s="59"/>
      <c r="F79" s="60"/>
      <c r="G79" s="60">
        <f>SUM(G75:G78)</f>
        <v>0</v>
      </c>
      <c r="H79" s="60">
        <f>SUM(H75:H78)</f>
        <v>0</v>
      </c>
      <c r="I79" s="61">
        <f>SUM(I75:I78)</f>
        <v>0</v>
      </c>
      <c r="J79" s="6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38"/>
      <c r="B80" s="187" t="s">
        <v>332</v>
      </c>
      <c r="C80" s="188"/>
      <c r="D80" s="188"/>
      <c r="E80" s="188"/>
      <c r="F80" s="188"/>
      <c r="G80" s="188"/>
      <c r="H80" s="188"/>
      <c r="I80" s="188"/>
      <c r="J80" s="18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39" t="s">
        <v>333</v>
      </c>
      <c r="B81" s="39" t="s">
        <v>334</v>
      </c>
      <c r="C81" s="40" t="s">
        <v>335</v>
      </c>
      <c r="D81" s="39" t="s">
        <v>336</v>
      </c>
      <c r="E81" s="41">
        <v>92.61</v>
      </c>
      <c r="F81" s="42"/>
      <c r="G81" s="42">
        <f>IF(E81=0,,E81*F81*Úvod!E16)</f>
        <v>0</v>
      </c>
      <c r="H81" s="42"/>
      <c r="I81" s="43">
        <f aca="true" t="shared" si="1" ref="I81:I90">IF(E81=0,,E81*K81)</f>
        <v>0.006482699999999999</v>
      </c>
      <c r="J81" s="44">
        <v>19</v>
      </c>
      <c r="K81" s="1">
        <v>7E-05</v>
      </c>
      <c r="L81" s="1"/>
      <c r="M81" s="1"/>
      <c r="N81" s="1"/>
      <c r="O81" s="1"/>
      <c r="P81" s="1" t="s">
        <v>9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45" t="s">
        <v>10</v>
      </c>
      <c r="B82" s="45">
        <v>1348081000</v>
      </c>
      <c r="C82" s="46" t="s">
        <v>11</v>
      </c>
      <c r="D82" s="45" t="s">
        <v>101</v>
      </c>
      <c r="E82" s="47">
        <v>0.02</v>
      </c>
      <c r="F82" s="48"/>
      <c r="G82" s="48"/>
      <c r="H82" s="48">
        <f>IF(E82=0,,E82*F82*Úvod!E16)</f>
        <v>0</v>
      </c>
      <c r="I82" s="49">
        <f t="shared" si="1"/>
        <v>0.02</v>
      </c>
      <c r="J82" s="50">
        <v>19</v>
      </c>
      <c r="K82" s="1">
        <v>1</v>
      </c>
      <c r="L82" s="1"/>
      <c r="M82" s="1"/>
      <c r="N82" s="1"/>
      <c r="O82" s="1"/>
      <c r="P82" s="1" t="s">
        <v>12</v>
      </c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45" t="s">
        <v>10</v>
      </c>
      <c r="B83" s="45">
        <v>1361102800</v>
      </c>
      <c r="C83" s="46" t="s">
        <v>13</v>
      </c>
      <c r="D83" s="45" t="s">
        <v>101</v>
      </c>
      <c r="E83" s="47">
        <v>0.02</v>
      </c>
      <c r="F83" s="48"/>
      <c r="G83" s="48"/>
      <c r="H83" s="48">
        <f>IF(E83=0,,E83*F83*Úvod!E16)</f>
        <v>0</v>
      </c>
      <c r="I83" s="49">
        <f t="shared" si="1"/>
        <v>0.02</v>
      </c>
      <c r="J83" s="50">
        <v>19</v>
      </c>
      <c r="K83" s="1">
        <v>1</v>
      </c>
      <c r="L83" s="1"/>
      <c r="M83" s="1"/>
      <c r="N83" s="1"/>
      <c r="O83" s="1"/>
      <c r="P83" s="1" t="s">
        <v>14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45" t="s">
        <v>10</v>
      </c>
      <c r="B84" s="45">
        <v>1413086000</v>
      </c>
      <c r="C84" s="46" t="s">
        <v>15</v>
      </c>
      <c r="D84" s="45" t="s">
        <v>87</v>
      </c>
      <c r="E84" s="47">
        <v>0.05</v>
      </c>
      <c r="F84" s="48"/>
      <c r="G84" s="48"/>
      <c r="H84" s="48">
        <f>IF(E84=0,,E84*F84*Úvod!E16)</f>
        <v>0</v>
      </c>
      <c r="I84" s="49">
        <f t="shared" si="1"/>
        <v>0.00064</v>
      </c>
      <c r="J84" s="50">
        <v>19</v>
      </c>
      <c r="K84" s="1">
        <v>0.0128</v>
      </c>
      <c r="L84" s="1"/>
      <c r="M84" s="1"/>
      <c r="N84" s="1"/>
      <c r="O84" s="1"/>
      <c r="P84" s="1" t="s">
        <v>16</v>
      </c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45" t="s">
        <v>333</v>
      </c>
      <c r="B85" s="45" t="s">
        <v>17</v>
      </c>
      <c r="C85" s="46" t="s">
        <v>18</v>
      </c>
      <c r="D85" s="45" t="s">
        <v>336</v>
      </c>
      <c r="E85" s="47">
        <v>180</v>
      </c>
      <c r="F85" s="48"/>
      <c r="G85" s="48">
        <f>IF(E85=0,,E85*F85*Úvod!E16)</f>
        <v>0</v>
      </c>
      <c r="H85" s="48"/>
      <c r="I85" s="49">
        <f t="shared" si="1"/>
        <v>0.0108</v>
      </c>
      <c r="J85" s="50">
        <v>19</v>
      </c>
      <c r="K85" s="1">
        <v>6E-05</v>
      </c>
      <c r="L85" s="1"/>
      <c r="M85" s="1"/>
      <c r="N85" s="1"/>
      <c r="O85" s="1"/>
      <c r="P85" s="1" t="s">
        <v>19</v>
      </c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45" t="s">
        <v>10</v>
      </c>
      <c r="B86" s="45">
        <v>1338434000</v>
      </c>
      <c r="C86" s="46" t="s">
        <v>20</v>
      </c>
      <c r="D86" s="45" t="s">
        <v>101</v>
      </c>
      <c r="E86" s="47">
        <v>0.2</v>
      </c>
      <c r="F86" s="48"/>
      <c r="G86" s="48"/>
      <c r="H86" s="48">
        <f>IF(E86=0,,E86*F86*Úvod!E16)</f>
        <v>0</v>
      </c>
      <c r="I86" s="49">
        <f t="shared" si="1"/>
        <v>0.2</v>
      </c>
      <c r="J86" s="50">
        <v>19</v>
      </c>
      <c r="K86" s="1">
        <v>1</v>
      </c>
      <c r="L86" s="1"/>
      <c r="M86" s="1"/>
      <c r="N86" s="1"/>
      <c r="O86" s="1"/>
      <c r="P86" s="1" t="s">
        <v>173</v>
      </c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45" t="s">
        <v>333</v>
      </c>
      <c r="B87" s="45" t="s">
        <v>174</v>
      </c>
      <c r="C87" s="46" t="s">
        <v>175</v>
      </c>
      <c r="D87" s="45" t="s">
        <v>336</v>
      </c>
      <c r="E87" s="47">
        <v>650</v>
      </c>
      <c r="F87" s="48"/>
      <c r="G87" s="48">
        <f>IF(E87=0,,E87*F87*Úvod!E16)</f>
        <v>0</v>
      </c>
      <c r="H87" s="48"/>
      <c r="I87" s="49">
        <f t="shared" si="1"/>
        <v>0.039</v>
      </c>
      <c r="J87" s="50">
        <v>19</v>
      </c>
      <c r="K87" s="1">
        <v>6E-05</v>
      </c>
      <c r="L87" s="1"/>
      <c r="M87" s="1"/>
      <c r="N87" s="1"/>
      <c r="O87" s="1"/>
      <c r="P87" s="1" t="s">
        <v>176</v>
      </c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45" t="s">
        <v>10</v>
      </c>
      <c r="B88" s="45">
        <v>1348334000</v>
      </c>
      <c r="C88" s="46" t="s">
        <v>177</v>
      </c>
      <c r="D88" s="45" t="s">
        <v>101</v>
      </c>
      <c r="E88" s="47">
        <v>0.72</v>
      </c>
      <c r="F88" s="48"/>
      <c r="G88" s="48"/>
      <c r="H88" s="48">
        <f>IF(E88=0,,E88*F88*Úvod!E16)</f>
        <v>0</v>
      </c>
      <c r="I88" s="49">
        <f t="shared" si="1"/>
        <v>0.72</v>
      </c>
      <c r="J88" s="50">
        <v>19</v>
      </c>
      <c r="K88" s="1">
        <v>1</v>
      </c>
      <c r="L88" s="1"/>
      <c r="M88" s="1"/>
      <c r="N88" s="1"/>
      <c r="O88" s="1"/>
      <c r="P88" s="1" t="s">
        <v>178</v>
      </c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45" t="s">
        <v>333</v>
      </c>
      <c r="B89" s="45" t="s">
        <v>179</v>
      </c>
      <c r="C89" s="46" t="s">
        <v>180</v>
      </c>
      <c r="D89" s="45" t="s">
        <v>336</v>
      </c>
      <c r="E89" s="47">
        <v>300</v>
      </c>
      <c r="F89" s="48"/>
      <c r="G89" s="48">
        <f>IF(E89=0,,E89*F89*Úvod!E16)</f>
        <v>0</v>
      </c>
      <c r="H89" s="48"/>
      <c r="I89" s="49">
        <f t="shared" si="1"/>
        <v>0.018000000000000002</v>
      </c>
      <c r="J89" s="50">
        <v>19</v>
      </c>
      <c r="K89" s="1">
        <v>6E-05</v>
      </c>
      <c r="L89" s="1"/>
      <c r="M89" s="1"/>
      <c r="N89" s="1"/>
      <c r="O89" s="1"/>
      <c r="P89" s="1" t="s">
        <v>181</v>
      </c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51" t="s">
        <v>333</v>
      </c>
      <c r="B90" s="51" t="s">
        <v>182</v>
      </c>
      <c r="C90" s="52" t="s">
        <v>183</v>
      </c>
      <c r="D90" s="51" t="s">
        <v>336</v>
      </c>
      <c r="E90" s="53">
        <v>202.4</v>
      </c>
      <c r="F90" s="54"/>
      <c r="G90" s="54">
        <f>IF(E90=0,,E90*F90*Úvod!E16)</f>
        <v>0</v>
      </c>
      <c r="H90" s="54"/>
      <c r="I90" s="55">
        <f t="shared" si="1"/>
        <v>0.012144</v>
      </c>
      <c r="J90" s="56">
        <v>19</v>
      </c>
      <c r="K90" s="1">
        <v>6E-05</v>
      </c>
      <c r="L90" s="1"/>
      <c r="M90" s="1"/>
      <c r="N90" s="1"/>
      <c r="O90" s="1"/>
      <c r="P90" s="1" t="s">
        <v>184</v>
      </c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thickBot="1">
      <c r="A91" s="63"/>
      <c r="B91" s="64" t="s">
        <v>185</v>
      </c>
      <c r="C91" s="64"/>
      <c r="D91" s="64"/>
      <c r="E91" s="65"/>
      <c r="F91" s="66"/>
      <c r="G91" s="66">
        <f>SUM(G81:G90)</f>
        <v>0</v>
      </c>
      <c r="H91" s="66">
        <f>SUM(H81:H90)</f>
        <v>0</v>
      </c>
      <c r="I91" s="67">
        <f>SUM(I81:I90)</f>
        <v>1.0470666999999998</v>
      </c>
      <c r="J91" s="6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"/>
      <c r="L93" s="1">
        <f>SUM(L1:L92)</f>
        <v>0</v>
      </c>
      <c r="M93" s="1">
        <f>SUM(M1:M92)</f>
        <v>0</v>
      </c>
      <c r="N93" s="1">
        <f>SUM(N1:N92)</f>
        <v>0</v>
      </c>
      <c r="O93" s="1">
        <f>SUM(O1:O92)</f>
        <v>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</sheetData>
  <mergeCells count="10">
    <mergeCell ref="A1:J1"/>
    <mergeCell ref="A4:J4"/>
    <mergeCell ref="B5:J5"/>
    <mergeCell ref="B11:J11"/>
    <mergeCell ref="B74:J74"/>
    <mergeCell ref="B80:J80"/>
    <mergeCell ref="B17:J17"/>
    <mergeCell ref="A61:J61"/>
    <mergeCell ref="B62:J62"/>
    <mergeCell ref="B67:J6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&amp;LRozpočet&amp;C00306 B.2 Bourání a zajišťovací kce Rozpočet.xls&amp;RStránka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Z30"/>
  <sheetViews>
    <sheetView workbookViewId="0" topLeftCell="A1">
      <selection activeCell="A1" sqref="A1:I1"/>
    </sheetView>
  </sheetViews>
  <sheetFormatPr defaultColWidth="9.00390625" defaultRowHeight="12.75"/>
  <cols>
    <col min="2" max="2" width="46.75390625" style="0" customWidth="1"/>
    <col min="6" max="9" width="10.75390625" style="0" customWidth="1"/>
  </cols>
  <sheetData>
    <row r="1" spans="1:26" ht="16.5">
      <c r="A1" s="195" t="s">
        <v>67</v>
      </c>
      <c r="B1" s="196"/>
      <c r="C1" s="196"/>
      <c r="D1" s="196"/>
      <c r="E1" s="196"/>
      <c r="F1" s="196"/>
      <c r="G1" s="196"/>
      <c r="H1" s="196"/>
      <c r="I1" s="19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thickBot="1">
      <c r="A2" s="12"/>
      <c r="B2" s="13"/>
      <c r="C2" s="13"/>
      <c r="D2" s="13"/>
      <c r="E2" s="13"/>
      <c r="F2" s="69" t="s">
        <v>68</v>
      </c>
      <c r="G2" s="69" t="s">
        <v>69</v>
      </c>
      <c r="H2" s="69" t="s">
        <v>70</v>
      </c>
      <c r="I2" s="70" t="s">
        <v>71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71" t="s">
        <v>72</v>
      </c>
      <c r="B3" s="9"/>
      <c r="C3" s="9"/>
      <c r="D3" s="9"/>
      <c r="E3" s="9"/>
      <c r="F3" s="9"/>
      <c r="G3" s="9"/>
      <c r="H3" s="9"/>
      <c r="I3" s="7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8"/>
      <c r="B4" s="9"/>
      <c r="C4" s="9"/>
      <c r="D4" s="9"/>
      <c r="E4" s="9"/>
      <c r="F4" s="9"/>
      <c r="G4" s="9"/>
      <c r="H4" s="9"/>
      <c r="I4" s="7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8"/>
      <c r="B5" s="9" t="s">
        <v>73</v>
      </c>
      <c r="C5" s="9"/>
      <c r="D5" s="9"/>
      <c r="E5" s="9"/>
      <c r="F5" s="73">
        <f>G5+H5</f>
        <v>0</v>
      </c>
      <c r="G5" s="73">
        <f>Rozpočet!G10</f>
        <v>0</v>
      </c>
      <c r="H5" s="73">
        <f>Rozpočet!H10</f>
        <v>0</v>
      </c>
      <c r="I5" s="72">
        <f>Rozpočet!I10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/>
      <c r="B6" s="9" t="s">
        <v>90</v>
      </c>
      <c r="C6" s="9"/>
      <c r="D6" s="9"/>
      <c r="E6" s="9"/>
      <c r="F6" s="73">
        <f>G6+H6</f>
        <v>0</v>
      </c>
      <c r="G6" s="73">
        <f>Rozpočet!G16</f>
        <v>0</v>
      </c>
      <c r="H6" s="73">
        <f>Rozpočet!H16</f>
        <v>0</v>
      </c>
      <c r="I6" s="72">
        <f>Rozpočet!I16</f>
        <v>8.4546597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"/>
      <c r="B7" s="9" t="s">
        <v>107</v>
      </c>
      <c r="C7" s="9"/>
      <c r="D7" s="9"/>
      <c r="E7" s="9"/>
      <c r="F7" s="73">
        <f>G7+H7</f>
        <v>0</v>
      </c>
      <c r="G7" s="73">
        <f>Rozpočet!G59</f>
        <v>0</v>
      </c>
      <c r="H7" s="73">
        <f>Rozpočet!H59</f>
        <v>0</v>
      </c>
      <c r="I7" s="72">
        <f>Rozpočet!I59</f>
        <v>45.664322999999996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8"/>
      <c r="B8" s="9"/>
      <c r="C8" s="9"/>
      <c r="D8" s="9"/>
      <c r="E8" s="9"/>
      <c r="F8" s="9"/>
      <c r="G8" s="9"/>
      <c r="H8" s="9"/>
      <c r="I8" s="7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71" t="s">
        <v>186</v>
      </c>
      <c r="B9" s="9"/>
      <c r="C9" s="9"/>
      <c r="D9" s="9"/>
      <c r="E9" s="9"/>
      <c r="F9" s="74">
        <f>G9+H9</f>
        <v>0</v>
      </c>
      <c r="G9" s="74">
        <f>SUM(G5:G7)</f>
        <v>0</v>
      </c>
      <c r="H9" s="74">
        <f>SUM(H5:H7)</f>
        <v>0</v>
      </c>
      <c r="I9" s="75">
        <f>SUM(I5:I7)</f>
        <v>54.1189827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8"/>
      <c r="B10" s="9"/>
      <c r="C10" s="9"/>
      <c r="D10" s="9"/>
      <c r="E10" s="9"/>
      <c r="F10" s="9"/>
      <c r="G10" s="9"/>
      <c r="H10" s="9"/>
      <c r="I10" s="7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71" t="s">
        <v>286</v>
      </c>
      <c r="B11" s="9"/>
      <c r="C11" s="9"/>
      <c r="D11" s="9"/>
      <c r="E11" s="9"/>
      <c r="F11" s="9"/>
      <c r="G11" s="9"/>
      <c r="H11" s="9"/>
      <c r="I11" s="7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8"/>
      <c r="B12" s="9" t="s">
        <v>287</v>
      </c>
      <c r="C12" s="9"/>
      <c r="D12" s="9"/>
      <c r="E12" s="9"/>
      <c r="F12" s="73">
        <f>G12+H12</f>
        <v>0</v>
      </c>
      <c r="G12" s="73">
        <f>Rozpočet!G66</f>
        <v>0</v>
      </c>
      <c r="H12" s="73">
        <f>Rozpočet!H66</f>
        <v>0</v>
      </c>
      <c r="I12" s="72">
        <f>Rozpočet!I66</f>
        <v>0.026928000000000004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8"/>
      <c r="B13" s="9" t="s">
        <v>299</v>
      </c>
      <c r="C13" s="9"/>
      <c r="D13" s="9"/>
      <c r="E13" s="9"/>
      <c r="F13" s="73">
        <f>G13+H13</f>
        <v>0</v>
      </c>
      <c r="G13" s="73">
        <f>Rozpočet!G73</f>
        <v>0</v>
      </c>
      <c r="H13" s="73">
        <f>Rozpočet!H73</f>
        <v>0</v>
      </c>
      <c r="I13" s="72">
        <f>Rozpočet!I73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8"/>
      <c r="B14" s="9" t="s">
        <v>317</v>
      </c>
      <c r="C14" s="9"/>
      <c r="D14" s="9"/>
      <c r="E14" s="9"/>
      <c r="F14" s="73">
        <f>G14+H14</f>
        <v>0</v>
      </c>
      <c r="G14" s="73">
        <f>Rozpočet!G79</f>
        <v>0</v>
      </c>
      <c r="H14" s="73">
        <f>Rozpočet!H79</f>
        <v>0</v>
      </c>
      <c r="I14" s="72">
        <f>Rozpočet!I79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8"/>
      <c r="B15" s="9" t="s">
        <v>332</v>
      </c>
      <c r="C15" s="9"/>
      <c r="D15" s="9"/>
      <c r="E15" s="9"/>
      <c r="F15" s="73">
        <f>G15+H15</f>
        <v>0</v>
      </c>
      <c r="G15" s="73">
        <f>Rozpočet!G91</f>
        <v>0</v>
      </c>
      <c r="H15" s="73">
        <f>Rozpočet!H91</f>
        <v>0</v>
      </c>
      <c r="I15" s="72">
        <f>Rozpočet!I91</f>
        <v>1.0470666999999998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8"/>
      <c r="B16" s="9"/>
      <c r="C16" s="9"/>
      <c r="D16" s="9"/>
      <c r="E16" s="9"/>
      <c r="F16" s="9"/>
      <c r="G16" s="9"/>
      <c r="H16" s="9"/>
      <c r="I16" s="7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71" t="s">
        <v>187</v>
      </c>
      <c r="B17" s="9"/>
      <c r="C17" s="9"/>
      <c r="D17" s="9"/>
      <c r="E17" s="9"/>
      <c r="F17" s="74">
        <f>G17+H17</f>
        <v>0</v>
      </c>
      <c r="G17" s="74">
        <f>SUM(G12:G15)</f>
        <v>0</v>
      </c>
      <c r="H17" s="74">
        <f>SUM(H12:H15)</f>
        <v>0</v>
      </c>
      <c r="I17" s="75">
        <f>SUM(I12:I15)</f>
        <v>1.0739946999999999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8"/>
      <c r="B18" s="9"/>
      <c r="C18" s="9"/>
      <c r="D18" s="9"/>
      <c r="E18" s="9"/>
      <c r="F18" s="9"/>
      <c r="G18" s="9"/>
      <c r="H18" s="9"/>
      <c r="I18" s="7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71" t="s">
        <v>188</v>
      </c>
      <c r="B19" s="76"/>
      <c r="C19" s="76"/>
      <c r="D19" s="76"/>
      <c r="E19" s="76"/>
      <c r="F19" s="74">
        <f>G19+H19</f>
        <v>0</v>
      </c>
      <c r="G19" s="74">
        <f>G9+G17</f>
        <v>0</v>
      </c>
      <c r="H19" s="74">
        <f>H9+H17</f>
        <v>0</v>
      </c>
      <c r="I19" s="75">
        <f>I9+I17</f>
        <v>55.1929774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thickBot="1">
      <c r="A20" s="12"/>
      <c r="B20" s="13"/>
      <c r="C20" s="13"/>
      <c r="D20" s="13"/>
      <c r="E20" s="13"/>
      <c r="F20" s="13"/>
      <c r="G20" s="13"/>
      <c r="H20" s="13"/>
      <c r="I20" s="7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&amp;LRekapitulace&amp;C00306 B.2 Bourání a zajišťovací kce Rozpočet.xls&amp;RStránka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Fontan</dc:creator>
  <cp:keywords/>
  <dc:description/>
  <cp:lastModifiedBy>Josef Findejs</cp:lastModifiedBy>
  <dcterms:created xsi:type="dcterms:W3CDTF">2001-11-23T16:23:28Z</dcterms:created>
  <dcterms:modified xsi:type="dcterms:W3CDTF">2009-01-07T09:36:35Z</dcterms:modified>
  <cp:category/>
  <cp:version/>
  <cp:contentType/>
  <cp:contentStatus/>
</cp:coreProperties>
</file>