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75" windowWidth="10380" windowHeight="6030" activeTab="0"/>
  </bookViews>
  <sheets>
    <sheet name="Úvod" sheetId="1" r:id="rId1"/>
    <sheet name="Krycí list" sheetId="2" r:id="rId2"/>
    <sheet name="Přirážky" sheetId="3" r:id="rId3"/>
    <sheet name="Rozpočet" sheetId="4" r:id="rId4"/>
    <sheet name="Rekapitulace" sheetId="5" r:id="rId5"/>
  </sheets>
  <definedNames>
    <definedName name="_xlnm.Print_Titles" localSheetId="4">'Rekapitulace'!$1:$2</definedName>
    <definedName name="_xlnm.Print_Titles" localSheetId="3">'Rozpočet'!$2:$3</definedName>
    <definedName name="_xlnm.Print_Area" localSheetId="1">'Krycí list'!$A$1:$N$36</definedName>
    <definedName name="_xlnm.Print_Area" localSheetId="4">'Rekapitulace'!$A$1:$I$15</definedName>
    <definedName name="_xlnm.Print_Area" localSheetId="3">'Rozpočet'!$A$1:$J$57</definedName>
    <definedName name="_xlnm.Print_Area" localSheetId="0">'Úvod'!$A$1:$L$28</definedName>
  </definedNames>
  <calcPr fullCalcOnLoad="1"/>
</workbook>
</file>

<file path=xl/comments2.xml><?xml version="1.0" encoding="utf-8"?>
<comments xmlns="http://schemas.openxmlformats.org/spreadsheetml/2006/main">
  <authors>
    <author>Fontan</author>
  </authors>
  <commentList>
    <comment ref="A25" authorId="0">
      <text>
        <r>
          <rPr>
            <sz val="8"/>
            <rFont val="Tahoma"/>
            <family val="0"/>
          </rPr>
          <t xml:space="preserve">Zde zadávejte libovolnou sazbu DPH, která se vyskytuje v sekci rozpočet. Zadávejte pouze číslo!
</t>
        </r>
      </text>
    </comment>
    <comment ref="J12" authorId="0">
      <text>
        <r>
          <rPr>
            <b/>
            <sz val="8"/>
            <rFont val="Tahoma"/>
            <family val="0"/>
          </rPr>
          <t>Zde můžete změnit procentní sazbu DPH pro ostatní náklady.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Martin Fontan</author>
  </authors>
  <commentList>
    <comment ref="A1" authorId="0">
      <text>
        <r>
          <rPr>
            <b/>
            <sz val="8"/>
            <rFont val="Tahoma"/>
            <family val="0"/>
          </rPr>
          <t>Martin Fontan:</t>
        </r>
        <r>
          <rPr>
            <sz val="8"/>
            <rFont val="Tahoma"/>
            <family val="0"/>
          </rPr>
          <t xml:space="preserve">
Prázdné položky slouží k uživatelsky definovatelným přirážkám.</t>
        </r>
      </text>
    </comment>
  </commentList>
</comments>
</file>

<file path=xl/sharedStrings.xml><?xml version="1.0" encoding="utf-8"?>
<sst xmlns="http://schemas.openxmlformats.org/spreadsheetml/2006/main" count="307" uniqueCount="224">
  <si>
    <t>Odbočka kanalizační KGEA 200/ 150/45 PVC</t>
  </si>
  <si>
    <t xml:space="preserve">P0   871351111000001600kus    Odbočka kanalizační KGEA 200/ 150/45 PVC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000000044400                                                0000000044400000000000100000286647590000000000000000000000                                                0100001000000000044400                                                                                       </t>
  </si>
  <si>
    <t>891181111</t>
  </si>
  <si>
    <t>Mtž vodov.šoupátko výkop DN40</t>
  </si>
  <si>
    <t xml:space="preserve">P0271891181111000001600kus    Mtž vodov.šoupátko výkop DN40                                                                                                                                                                                                                                  01880000000114700000000084960000000014160000000029740000000000000000000000000000000044470000000131400000000056200000000034180000000041020000000029057000000000100000                  000000000072                                                0100001000000000029057                                                                                       </t>
  </si>
  <si>
    <t>892204111</t>
  </si>
  <si>
    <t>Mtž. vodiče vyhledávacího</t>
  </si>
  <si>
    <t xml:space="preserve">P0271892204111000001001m      Mtž. vodiče vyhledávacího                                                                                                                                                                                                                                      01520000000260810000000193190000000032200000000067620000000000000000000000000000000000000000000298780000000127800000000077720000000093260000000055959000000003200000                  000000000000                                                0100001000000000001749                                                                                       </t>
  </si>
  <si>
    <t>Vodič AY-drát  2,5mm</t>
  </si>
  <si>
    <t xml:space="preserve">P0   892204111000001001m      Vodič AY-drát  2,5mm      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000000005376                                                0000000005376000000003200000341765100000000000000000000032                                                0100001000000000000168                                                                                       </t>
  </si>
  <si>
    <t>892204112</t>
  </si>
  <si>
    <t>Zakrytí potrubí folií PVC 33 cm</t>
  </si>
  <si>
    <t xml:space="preserve">P0271892204112000001001m      Zakrytí potrubí folií PVC 33 cm                                                                                                                                                                                                                                01520000000264820000000196160000000032690000000068660000000000000000000000000000000000000000000303380000000129760000000078920000000094700000000056820000000003200000                  000000000000                                                0100001000000000001776                                                                                       </t>
  </si>
  <si>
    <t>Folie páska NP T0,15 S15</t>
  </si>
  <si>
    <t xml:space="preserve">P0   892204112000001600kus    Folie páska NP T0,15 S15  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000000048640                                                0000000048640000000003200000283229100000000000000000000544                                                0100001000000000001520                                                                                       </t>
  </si>
  <si>
    <t>892233111</t>
  </si>
  <si>
    <t>Dezinfekce vodov.potr.DN 40-70</t>
  </si>
  <si>
    <t xml:space="preserve">P0271892233111000001001m      Dezinfekce vodov.potr.DN 40-70                                                                                                                                                                                                                                 01520000000816370000000594430000000099070000000208050000000000000000000013890000000011470000000935230000000400020000000243280000000291930000000176307000000003200000                  000000000000                                                0100001000000000005510                                                                                       </t>
  </si>
  <si>
    <t>894000001</t>
  </si>
  <si>
    <t>Šachta reviz. kanal. PVC</t>
  </si>
  <si>
    <t xml:space="preserve">P0011894000001000001600kus    Šachta reviz. kanal. PVC                                                                                                                                                                                                                                       01880000000626720000000414760000000069130000000145160000000065770000000001020000004705030000000717970000000307090000000186760000000224110000000604972000000000100000                  000000149148                                                0100001000000000604972                                                                                       </t>
  </si>
  <si>
    <t>8 Trubní vedení CELKEM Kč:</t>
  </si>
  <si>
    <t>9 Ostatní konstrukce a práce - bourání</t>
  </si>
  <si>
    <t>919735111</t>
  </si>
  <si>
    <t>Řezání živič.krytu D&lt;=50mm</t>
  </si>
  <si>
    <t xml:space="preserve">P0221919735111000000001m      Řezání živič.krytu D&lt;=50mm                                                                                                                                                                                                                                     01790000001303690000000220200000000036700000000077070000001006420000000000000000003178870000001493510000000638810000000388500000000466200000000597607000000005000000                  000000000084                                                0100001000000000011952                                                                                       </t>
  </si>
  <si>
    <t>998276101</t>
  </si>
  <si>
    <t>Přesun hmot pro trubní vedení z plastových a sklolamin.trub ve výkopu</t>
  </si>
  <si>
    <t xml:space="preserve">P0271998276101000000170t      Přesun hmot pro trubní vedení z plastových a sklolamin.trub ve výkopu                                                                                                                                                                                          01550000008041480000002304800000000384130000000806680000004930000000000000000000000000000000009212320000003940330000002396360000002875630000001725380000000002033365                  000000000000                                                0100001000000000084853                                                                                       </t>
  </si>
  <si>
    <t>9 Ostatní konstrukce a práce - bourání CELKEM Kč:</t>
  </si>
  <si>
    <t>HLAVNÍ STAVEBNÍ VÝROBA CELKEM Kč:</t>
  </si>
  <si>
    <t>ROZPOČET CELKEM :</t>
  </si>
  <si>
    <t>Přirážka</t>
  </si>
  <si>
    <t>m.j.</t>
  </si>
  <si>
    <t>hlava</t>
  </si>
  <si>
    <t>sazba</t>
  </si>
  <si>
    <t>základna</t>
  </si>
  <si>
    <t>hlava VI</t>
  </si>
  <si>
    <t>hlava XI</t>
  </si>
  <si>
    <t>Přirážky celkem bez DPH (suma přirážek)</t>
  </si>
  <si>
    <t>ORIENTAČNÍ ROZPOČET STAVEBNÍHO OBJEKTU</t>
  </si>
  <si>
    <t>Náz. stavby:</t>
  </si>
  <si>
    <t>Stav. objekt č:</t>
  </si>
  <si>
    <t>Náz. objektu:</t>
  </si>
  <si>
    <t>Č. rozpočtu:</t>
  </si>
  <si>
    <t>Č. dodatku:</t>
  </si>
  <si>
    <t>Datum:</t>
  </si>
  <si>
    <t>ROZPOČTOVÉ NÁKLADY V KČ</t>
  </si>
  <si>
    <t>OSTATNÍ NÁKLADY</t>
  </si>
  <si>
    <t>HSV</t>
  </si>
  <si>
    <t>Dodávka celkem</t>
  </si>
  <si>
    <t>Montáž celkem</t>
  </si>
  <si>
    <t>Vypracoval:</t>
  </si>
  <si>
    <t>PSV</t>
  </si>
  <si>
    <t>"M"</t>
  </si>
  <si>
    <t>Hodinové zúčtovací ceny</t>
  </si>
  <si>
    <t>Dne:</t>
  </si>
  <si>
    <t>Základní rozpočtové náklady - hl. III</t>
  </si>
  <si>
    <t>Náklady dle hl. VI SR</t>
  </si>
  <si>
    <t>Odsouhlasil:</t>
  </si>
  <si>
    <t>Celkové náklady objektu 
hl.III+VI+XI (bez DPH)</t>
  </si>
  <si>
    <t>Daň z přidané hodnoty</t>
  </si>
  <si>
    <t>ÚČELOVÉ MĚRNÉ JEDNOTKY</t>
  </si>
  <si>
    <t>Sazba %</t>
  </si>
  <si>
    <t>Základ</t>
  </si>
  <si>
    <t>Daň</t>
  </si>
  <si>
    <t>MĚRNÁ JEDNOTKA</t>
  </si>
  <si>
    <t>POČET MJ</t>
  </si>
  <si>
    <t>NÁKLAD/MJ</t>
  </si>
  <si>
    <t>Celkem daň</t>
  </si>
  <si>
    <t>Celkové náklady objektu</t>
  </si>
  <si>
    <t>Razítko</t>
  </si>
  <si>
    <t>(včetně DPH)</t>
  </si>
  <si>
    <t>Orientační rozpočet stavebního objektu</t>
  </si>
  <si>
    <t>JKSO:</t>
  </si>
  <si>
    <t>MÍSTO STAVBY:</t>
  </si>
  <si>
    <t>ČÍSLO STAVBY:</t>
  </si>
  <si>
    <t>NÁZEV STAVBY:</t>
  </si>
  <si>
    <t>ČÍSLO OBJEKTU:</t>
  </si>
  <si>
    <t>NÁZEV OBJEKTU:</t>
  </si>
  <si>
    <t>ČÍSLO ROZPOČTU:</t>
  </si>
  <si>
    <t>IČO A NÁZEV OBJEDNATELE:</t>
  </si>
  <si>
    <t>ČÍSLO DODATKU:</t>
  </si>
  <si>
    <t>KOEFICIENT NA KURS MĚNY:</t>
  </si>
  <si>
    <t>IČO A NÁZEV PROJEKTANTA:</t>
  </si>
  <si>
    <t>IČO A NÁZEV ZHOTOVITELE:</t>
  </si>
  <si>
    <t>JMÉNO ZPRACOVATELE:</t>
  </si>
  <si>
    <t>SCHVÁLIL:</t>
  </si>
  <si>
    <t>DATUM ZPRACOVÁNÍ:</t>
  </si>
  <si>
    <t>DNE:</t>
  </si>
  <si>
    <t>Pro vytvoření slepého rozpočtu stiskněte Ctrl-s.</t>
  </si>
  <si>
    <t>Pro vložení položky do rozpočtu stiskněte Ctrl-a na řádku listu rozpočtu, kam požadujete položku vložit</t>
  </si>
  <si>
    <t>Pro export zpět do WinKaRoKu stiskněte Ctrl-e.</t>
  </si>
  <si>
    <t xml:space="preserve">U080100       D                Venkovní ZTI                                                   Adaptace objektu prodejny na obecní dům v Sádku                0000                                                                       Zdeňka Vlčková                                                                 000000000000000000000000000000000000000000000000000000002007012420070124                </t>
  </si>
  <si>
    <t>D:\Program Files\WinKaRoK\Texty</t>
  </si>
  <si>
    <t>80100</t>
  </si>
  <si>
    <t/>
  </si>
  <si>
    <t>D</t>
  </si>
  <si>
    <t xml:space="preserve">  </t>
  </si>
  <si>
    <t>Adaptace objektu prodejny na obecní dům v Sádku</t>
  </si>
  <si>
    <t>Venkovní ZTI</t>
  </si>
  <si>
    <t xml:space="preserve">         </t>
  </si>
  <si>
    <t>Zdeňka Vlčková</t>
  </si>
  <si>
    <t>SOUPIS PRACÍ A DODÁVEK VČETNĚ OCENĚNÍ</t>
  </si>
  <si>
    <t>Kód</t>
  </si>
  <si>
    <t>Číslo</t>
  </si>
  <si>
    <t>Popis položky</t>
  </si>
  <si>
    <t xml:space="preserve">Měr. </t>
  </si>
  <si>
    <t xml:space="preserve">Množství </t>
  </si>
  <si>
    <t>Ceny v Kč</t>
  </si>
  <si>
    <t>Hmotnost</t>
  </si>
  <si>
    <t>DPH</t>
  </si>
  <si>
    <t>cen.</t>
  </si>
  <si>
    <t>položky</t>
  </si>
  <si>
    <t>jedn.</t>
  </si>
  <si>
    <t>Jedn.</t>
  </si>
  <si>
    <t>Montáž</t>
  </si>
  <si>
    <t>Dodávka</t>
  </si>
  <si>
    <t>celkem [t]</t>
  </si>
  <si>
    <t>[%]</t>
  </si>
  <si>
    <t>REKAPITULACE</t>
  </si>
  <si>
    <t>Celkem [Kč]</t>
  </si>
  <si>
    <t>Montáž [Kč]</t>
  </si>
  <si>
    <t>Dodávka [Kč]</t>
  </si>
  <si>
    <t>Hmotnost [t]</t>
  </si>
  <si>
    <t>HLAVNÍ STAVEBNÍ VÝROBA</t>
  </si>
  <si>
    <t>0 Neznama polozka. Nutno dodat do ciselniku</t>
  </si>
  <si>
    <t>001</t>
  </si>
  <si>
    <t>000000010</t>
  </si>
  <si>
    <t>Zaslepení a likvidace stáv. vodovod. přípojky</t>
  </si>
  <si>
    <t xml:space="preserve">kus    </t>
  </si>
  <si>
    <t xml:space="preserve">P0001000000010000000600kus    Zaslepení a likvidace stáv. vodovod. přípojky                                                                                                                                                                                                                  01010000005000000000000000000000000000000000000000000000000000000000000000000000000000000000000000000000000000000000000000000000000000000000000500000000000000100000                  000000000000                                                0100001000000000500000                                                                                       </t>
  </si>
  <si>
    <t>000000011</t>
  </si>
  <si>
    <t>Částečná likvidace stáv. septiku</t>
  </si>
  <si>
    <t xml:space="preserve">P0001000000011000000600kus    Částečná likvidace stáv. septiku                                                                                                                                                                                                                               01010000010000000000000000000000000000000000000000000000000000000000000000000000000000000000000000000000000000000000000000000000000000000000001000000000000000100000                  000000000000                                                0100001000000001000000                                                                                       </t>
  </si>
  <si>
    <t>321</t>
  </si>
  <si>
    <t>000000012</t>
  </si>
  <si>
    <t>Čistírna odpadních vod DC 12</t>
  </si>
  <si>
    <t xml:space="preserve">P0321000000012000000600kus    Čistírna odpadních vod DC 12                                                                                                                                                                                                                                   01010000066900000000000000000000000000000000000000000000000000000000000000000000000000000000000000000000000000000000000000000000000000000000006690000000000000100000                  000000000000                                                0100001000000006690000                                                                                       </t>
  </si>
  <si>
    <t>000000013</t>
  </si>
  <si>
    <t>Uvedení ČOV do provozu + doprava</t>
  </si>
  <si>
    <t xml:space="preserve">P0321000000013000000600kus    Uvedení ČOV do provozu + doprava                                                                                                                                                                                                                               01010000012000000000000000000000000000000000000000000000000000000000000000000000000000000000000000000000000000000000000000000000000000000000001200000000000000100000                  000000000000                                                0100001000000001200000                                                                                       </t>
  </si>
  <si>
    <t>0 Neznama polozka. Nutno dodat do ciselniku CELKEM Kč:</t>
  </si>
  <si>
    <t>1 Zemní práce</t>
  </si>
  <si>
    <t>221</t>
  </si>
  <si>
    <t>113107141</t>
  </si>
  <si>
    <t>Odstraň.podkladu &lt;200m2 živice 5cm</t>
  </si>
  <si>
    <t xml:space="preserve">m2     </t>
  </si>
  <si>
    <t xml:space="preserve">P0221113107141000000050m2     Odstraň.podkladu &lt;200m2 živice 5cm                                                                                                                                                                                                                             01010000001062280000000431280000000071880000000150950000000480050000000000000000000000000000001216940000000520510000000316560000000379870000000227922000000003000000                  000000000000                                                0100001000000000007597                                                                                       </t>
  </si>
  <si>
    <t>113107222</t>
  </si>
  <si>
    <t>Odstraň.podkladu &gt;200m2 kam.drc.20cm</t>
  </si>
  <si>
    <t xml:space="preserve">P0221113107222000000050m2     Odstraň.podkladu &gt;200m2 kam.drc.20cm                                                                                                                                                                                                                           01010000000439580000000160550000000026760000000056190000000222830000000000000000000000000000000503580000000215390000000130990000000157190000000094315000000003000000                  000000000000                                                0100001000000000003144                                                                                       </t>
  </si>
  <si>
    <t>131101101</t>
  </si>
  <si>
    <t>Hloubení jam nezapažené hor.2 100m3</t>
  </si>
  <si>
    <t xml:space="preserve">m3     </t>
  </si>
  <si>
    <t xml:space="preserve">P0001131101101000000100m3     Hloubení jam nezapažené hor.2 100m3                                                                                                                                                                                                                            01020000001142920000000644300000000107380000000225500000000273120000000000000000000000000000001309330000000560030000000340590000000408710000000245226000000001872000                  000000000000                                                0100001000000000013100                                                                                       </t>
  </si>
  <si>
    <t>132101202</t>
  </si>
  <si>
    <t>Hloub.rýh 60-200cm hor.1-2 do 1000m3</t>
  </si>
  <si>
    <t xml:space="preserve">P0001132101202000000100m3     Hloub.rýh 60-200cm hor.1-2 do 1000m3                                                                                                                                                                                                                           01020000003639600000002013540000000335590000000704740000000921320000000000000000000000000000004169530000001783400000001084600000001301520000000780912000000005544000                  000000000000                                                0100001000000000014086                                                                                       </t>
  </si>
  <si>
    <t>132201209</t>
  </si>
  <si>
    <t>Přípl.za lepivost</t>
  </si>
  <si>
    <t xml:space="preserve">P0001132201209000000100m3     Přípl.za lepivost                                                                                                                                                                                                                                              01020000000583420000000368090000000061350000000128830000000086510000000000000000000000000000000668370000000285880000000173860000000208630000000125180000000005544000                  000000000000                                                0100001000000000002258                                                                                       </t>
  </si>
  <si>
    <t>162201101</t>
  </si>
  <si>
    <t>Vodorovné přem.výk.hor.1-4 do 20m</t>
  </si>
  <si>
    <t xml:space="preserve">P0001162201101000000100m3     Vodorovné přem.výk.hor.1-4 do 20m                                                                                                                                                                                                                              01040000000316800000000125890000000020980000000044060000000146850000000000000000000000000000000362930000000155230000000094410000000113290000000067973000000002448000                  000000000000                                                0100001000000000002777                                                                                       </t>
  </si>
  <si>
    <t>174101101</t>
  </si>
  <si>
    <t>Zásyp zhutnění jam</t>
  </si>
  <si>
    <t xml:space="preserve">P0001174101101000001100m3     Zásyp zhutnění jam                                                                                                                                                                                                                                             01030000000348950000000165870000000027650000000058060000000125020000000000000000000000000000000399760000000170990000000103990000000124780000000074871000000000963000                  000000000000                                                0100001000000000007775                                                                                       </t>
  </si>
  <si>
    <t>175101101</t>
  </si>
  <si>
    <t>Obsyp potrubí bez prohoz.sypaniny</t>
  </si>
  <si>
    <t xml:space="preserve">P0001175101101000001100m3     Obsyp potrubí bez prohoz.sypaniny                                                                                                                                                                                                                              01030000002976900000002205110000000367520000000771790000000000000000000000000000000000000000003410340000001458680000000887120000001064540000000638724000000002448000                  000000000000                                                0100001000000000026092                                                                                       </t>
  </si>
  <si>
    <t>175101109</t>
  </si>
  <si>
    <t>Obsyp potrubí přípl.prohození</t>
  </si>
  <si>
    <t xml:space="preserve">P0001175101109000001100m3     Obsyp potrubí přípl.prohození                                                                                                                                                                                                                                  01030000001109960000000822190000000137030000000287770000000000000000000000000000000000000000001271570000000543880000000330770000000396920000000238153000000001541000                  000000000000                                                0100001000000000015454                                                                                       </t>
  </si>
  <si>
    <t>1 Zemní práce CELKEM Kč:</t>
  </si>
  <si>
    <t>2 Zvláštní zakládání,základy,zpevnění hornin</t>
  </si>
  <si>
    <t>011</t>
  </si>
  <si>
    <t>273321111</t>
  </si>
  <si>
    <t>Deska základová BŽ10 - bez výztuže</t>
  </si>
  <si>
    <t xml:space="preserve">P0011273321111000000100m3     Deska základová BŽ10 - bez výztuže                                                                                                                                                                                                                             01340000000159460000000087120000000014520000000030490000000041860000000000000000004959860000000182680000000078140000000047520000000057020000000530200000000000283000                  000000710025                                                0100001000000000187350                                                                                       </t>
  </si>
  <si>
    <t>279361921</t>
  </si>
  <si>
    <t>Základ výztuž svař. sítě</t>
  </si>
  <si>
    <t xml:space="preserve">t      </t>
  </si>
  <si>
    <t xml:space="preserve">P0011279361921000001170t      Základ výztuž svař. sítě                                                                                                                                                                                                                                       01330000000066880000000049540000000008260000000017340000000000000000000000000000000643680000000076620000000032770000000019930000000023920000000078717000000000004000                  000000004212                                                0100001000000001967932                                                                                       </t>
  </si>
  <si>
    <t>2 Zvláštní zakládání,základy,zpevnění hornin CELKEM Kč:</t>
  </si>
  <si>
    <t>4 Vodorovné konstrukce</t>
  </si>
  <si>
    <t>271</t>
  </si>
  <si>
    <t>451573111</t>
  </si>
  <si>
    <t>Lože výkopu ze ŠP</t>
  </si>
  <si>
    <t xml:space="preserve">P0271451573111000001100m3     Lože výkopu ze ŠP                                                                                                                                                                                                                                              01780000000603480000000447020000000074500000000156460000000000000000000000000000001658790000000691350000000295710000000179840000000215800000000295361000000000598000                  000001130683                                                0100001000000000049392                                                                                       </t>
  </si>
  <si>
    <t>4 Vodorovné konstrukce CELKEM Kč:</t>
  </si>
  <si>
    <t>8 Trubní vedení</t>
  </si>
  <si>
    <t>831263195</t>
  </si>
  <si>
    <t>Přípl.mtž kanál.přípojek DN100-300</t>
  </si>
  <si>
    <t xml:space="preserve">P0271831263195000001600kus    Přípl.mtž kanál.přípojek DN100-300                                                                                                                                                                                                                             01810000000454140000000336400000000056070000000117740000000000000000000000000000000345500000000520260000000222530000000135330000000162400000000131990000000000300000                  000000021225                                                0100001000000000043997                                                                                       </t>
  </si>
  <si>
    <t>871171121</t>
  </si>
  <si>
    <t>Mtž potr.výkop tr.PE DN40</t>
  </si>
  <si>
    <t xml:space="preserve">m      </t>
  </si>
  <si>
    <t xml:space="preserve">P0271871171121000001001m      Mtž potr.výkop tr.PE DN40                                                                                                                                                                                                                                      01850000000341570000000253020000000042170000000088560000000000000000000000000000000003110000000391310000000167370000000101790000000122150000000073599000000003200000                  000000000000                                                0100001000000000002300                                                                                       </t>
  </si>
  <si>
    <t>spec.</t>
  </si>
  <si>
    <t>Trub novod stř těž RPE 40X4,3</t>
  </si>
  <si>
    <t xml:space="preserve">kg     </t>
  </si>
  <si>
    <t xml:space="preserve">P0   871171121000001150kg     Trub novod stř těž RPE 40X4,3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000000114840                                                0000000114840000000002200000286135730000000000000000002200                                                0100001000000000005220                                                                                       </t>
  </si>
  <si>
    <t>871311111</t>
  </si>
  <si>
    <t>Mtž potr.výkop tr.tvr.PVC DN160</t>
  </si>
  <si>
    <t xml:space="preserve">P0271871311111000001001m      Mtž potr.výkop tr.tvr.PVC DN160                                                                                                                                                                                                                                01850000000623570000000461900000000076980000000161670000000000000000000000000000000389600000000714360000000305550000000185820000000222990000000172752000000005400000                  000000000562                                                0100001000000000003199                                                                                       </t>
  </si>
  <si>
    <t>Trubka PVC kanalizační hladká KGEM d110x3,0x1000mm SN4</t>
  </si>
  <si>
    <t xml:space="preserve">P0   871311111000001600kus    Trubka PVC kanalizační hladká KGEM d110x3,0x1000mm SN4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000000017910                                                0000000017910000000000300000286611410000000000000000000450                                                0100001000000000005970                                                                                       </t>
  </si>
  <si>
    <t>Trubka PVC kanalizační hladká KGEM d125x3,0x1000mm SN4</t>
  </si>
  <si>
    <t xml:space="preserve">P0   871311111000001600kus    Trubka PVC kanalizační hladká KGEM d125x3,0x1000mm SN4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000000274115                                                0000000274115000000003650000286611460000000000000000006205                                                0100001000000000007510                                                                                       </t>
  </si>
  <si>
    <t>Trubka PVC kanalizační hladká KGEM d160x3,6x1000mm SN4</t>
  </si>
  <si>
    <t xml:space="preserve">P0   871311111000001600kus    Trubka PVC kanalizační hladká KGEM d160x3,6x1000mm SN4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000000149350                                                0000000149350000000001450000286611510000000000000000003770                                                0100001000000000010300                                                                                       </t>
  </si>
  <si>
    <t>Trubka PVC kanalizační hladká KGEM d200x4,5x1000mm SN4</t>
  </si>
  <si>
    <t xml:space="preserve">P0   871311111000001600kus    Trubka PVC kanalizační hladká KGEM d200x4,5x1000mm SN4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000000089000                                                0000000089000000000000500000286611560000000000000000002050                                                0100001000000000017800                                                                                       </t>
  </si>
  <si>
    <t>Koleno kanalizační KGB 125/ 45 st PVC</t>
  </si>
  <si>
    <t xml:space="preserve">P0   871311111000001600kus    Koleno kanalizační KGB 125/ 45 st PVC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000000050680                                                0000000050680000000000700000286646590000000000000000000000                                                0100001000000000007240                                                                                       </t>
  </si>
  <si>
    <t>Koleno kanalizační KGB 160/45 st PVC</t>
  </si>
  <si>
    <t xml:space="preserve">P0   871311111000001600kus    Koleno kanalizační KGB 160/45 st PVC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000000043600                                                0000000043600000000000400000286646640000000000000000000000                                                0100001000000000010900                                                                                       </t>
  </si>
  <si>
    <t>Odbočka kanalizační KGEA 125/ 110/45 PVC</t>
  </si>
  <si>
    <t xml:space="preserve">P0   871311111000001600kus    Odbočka kanalizační KGEA 125/ 110/45 PVC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000000023200                                                0000000023200000000000200000286647510000000000000000000000                                                0100001000000000011600                                                                                       </t>
  </si>
  <si>
    <t>871351111</t>
  </si>
  <si>
    <t>Mtž potr.výkop tr.tvr.PVC DN225</t>
  </si>
  <si>
    <t xml:space="preserve">P0271871351111000001001m      Mtž potr.výkop tr.tvr.PVC DN225                                                                                                                                                                                                                                01850000000064050000000047440000000007910000000016600000000000000000000000000000000043140000000073370000000031380000000019090000000022900000000018055000000000500000                  000000000054                                                0100001000000000003611                                                                                       </t>
  </si>
  <si>
    <t xml:space="preserve">P0   871351111000001600kus    Trubka PVC kanalizační hladká KGEM d200x4,5x1000mm SN4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000000089000                                                0000000089000000000000500000286611560000000000000000002050                                                0100001000000000017800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</si>
</sst>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#,##0.00000"/>
    <numFmt numFmtId="166" formatCode="0.000"/>
    <numFmt numFmtId="167" formatCode="&quot;£&quot;#,##0;\-&quot;£&quot;#,##0"/>
    <numFmt numFmtId="168" formatCode="&quot;£&quot;#,##0;[Red]\-&quot;£&quot;#,##0"/>
    <numFmt numFmtId="169" formatCode="&quot;£&quot;#,##0.00;\-&quot;£&quot;#,##0.00"/>
    <numFmt numFmtId="170" formatCode="&quot;£&quot;#,##0.00;[Red]\-&quot;£&quot;#,##0.00"/>
    <numFmt numFmtId="171" formatCode="_-&quot;£&quot;* #,##0_-;\-&quot;£&quot;* #,##0_-;_-&quot;£&quot;* &quot;-&quot;_-;_-@_-"/>
    <numFmt numFmtId="172" formatCode="_-* #,##0_-;\-* #,##0_-;_-* &quot;-&quot;_-;_-@_-"/>
    <numFmt numFmtId="173" formatCode="_-&quot;£&quot;* #,##0.00_-;\-&quot;£&quot;* #,##0.00_-;_-&quot;£&quot;* &quot;-&quot;??_-;_-@_-"/>
    <numFmt numFmtId="174" formatCode="_-* #,##0.00_-;\-* #,##0.00_-;_-* &quot;-&quot;??_-;_-@_-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13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i/>
      <sz val="14"/>
      <name val="Arial CE"/>
      <family val="2"/>
    </font>
    <font>
      <b/>
      <sz val="8"/>
      <name val="Arial Black"/>
      <family val="2"/>
    </font>
    <font>
      <sz val="8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5" fillId="3" borderId="0" xfId="0" applyFont="1" applyFill="1" applyBorder="1" applyAlignment="1">
      <alignment/>
    </xf>
    <xf numFmtId="49" fontId="0" fillId="3" borderId="0" xfId="0" applyNumberFormat="1" applyFill="1" applyBorder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justify" vertical="center"/>
    </xf>
    <xf numFmtId="166" fontId="0" fillId="3" borderId="0" xfId="0" applyNumberForma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0" fillId="3" borderId="14" xfId="0" applyFill="1" applyBorder="1" applyAlignment="1">
      <alignment/>
    </xf>
    <xf numFmtId="49" fontId="0" fillId="3" borderId="24" xfId="0" applyNumberFormat="1" applyFill="1" applyBorder="1" applyAlignment="1">
      <alignment vertical="top"/>
    </xf>
    <xf numFmtId="49" fontId="0" fillId="3" borderId="24" xfId="0" applyNumberFormat="1" applyFill="1" applyBorder="1" applyAlignment="1">
      <alignment horizontal="justify" vertical="top"/>
    </xf>
    <xf numFmtId="2" fontId="0" fillId="3" borderId="24" xfId="0" applyNumberFormat="1" applyFill="1" applyBorder="1" applyAlignment="1">
      <alignment vertical="top"/>
    </xf>
    <xf numFmtId="4" fontId="0" fillId="3" borderId="24" xfId="0" applyNumberFormat="1" applyFill="1" applyBorder="1" applyAlignment="1">
      <alignment vertical="top"/>
    </xf>
    <xf numFmtId="164" fontId="0" fillId="3" borderId="24" xfId="0" applyNumberFormat="1" applyFill="1" applyBorder="1" applyAlignment="1">
      <alignment vertical="top"/>
    </xf>
    <xf numFmtId="0" fontId="0" fillId="3" borderId="24" xfId="0" applyFill="1" applyBorder="1" applyAlignment="1">
      <alignment vertical="top"/>
    </xf>
    <xf numFmtId="49" fontId="0" fillId="3" borderId="25" xfId="0" applyNumberFormat="1" applyFill="1" applyBorder="1" applyAlignment="1">
      <alignment vertical="top"/>
    </xf>
    <xf numFmtId="49" fontId="0" fillId="3" borderId="25" xfId="0" applyNumberFormat="1" applyFill="1" applyBorder="1" applyAlignment="1">
      <alignment horizontal="justify" vertical="top"/>
    </xf>
    <xf numFmtId="2" fontId="0" fillId="3" borderId="25" xfId="0" applyNumberFormat="1" applyFill="1" applyBorder="1" applyAlignment="1">
      <alignment vertical="top"/>
    </xf>
    <xf numFmtId="4" fontId="0" fillId="3" borderId="25" xfId="0" applyNumberFormat="1" applyFill="1" applyBorder="1" applyAlignment="1">
      <alignment vertical="top"/>
    </xf>
    <xf numFmtId="164" fontId="0" fillId="3" borderId="25" xfId="0" applyNumberFormat="1" applyFill="1" applyBorder="1" applyAlignment="1">
      <alignment vertical="top"/>
    </xf>
    <xf numFmtId="0" fontId="0" fillId="3" borderId="25" xfId="0" applyFill="1" applyBorder="1" applyAlignment="1">
      <alignment vertical="top"/>
    </xf>
    <xf numFmtId="49" fontId="0" fillId="3" borderId="26" xfId="0" applyNumberFormat="1" applyFill="1" applyBorder="1" applyAlignment="1">
      <alignment vertical="top"/>
    </xf>
    <xf numFmtId="49" fontId="0" fillId="3" borderId="26" xfId="0" applyNumberFormat="1" applyFill="1" applyBorder="1" applyAlignment="1">
      <alignment horizontal="justify" vertical="top"/>
    </xf>
    <xf numFmtId="2" fontId="0" fillId="3" borderId="26" xfId="0" applyNumberFormat="1" applyFill="1" applyBorder="1" applyAlignment="1">
      <alignment vertical="top"/>
    </xf>
    <xf numFmtId="4" fontId="0" fillId="3" borderId="26" xfId="0" applyNumberFormat="1" applyFill="1" applyBorder="1" applyAlignment="1">
      <alignment vertical="top"/>
    </xf>
    <xf numFmtId="164" fontId="0" fillId="3" borderId="26" xfId="0" applyNumberFormat="1" applyFill="1" applyBorder="1" applyAlignment="1">
      <alignment vertical="top"/>
    </xf>
    <xf numFmtId="0" fontId="0" fillId="3" borderId="26" xfId="0" applyFill="1" applyBorder="1" applyAlignment="1">
      <alignment vertical="top"/>
    </xf>
    <xf numFmtId="49" fontId="0" fillId="3" borderId="27" xfId="0" applyNumberFormat="1" applyFill="1" applyBorder="1" applyAlignment="1">
      <alignment/>
    </xf>
    <xf numFmtId="49" fontId="5" fillId="3" borderId="28" xfId="0" applyNumberFormat="1" applyFont="1" applyFill="1" applyBorder="1" applyAlignment="1">
      <alignment/>
    </xf>
    <xf numFmtId="2" fontId="5" fillId="3" borderId="28" xfId="0" applyNumberFormat="1" applyFont="1" applyFill="1" applyBorder="1" applyAlignment="1">
      <alignment/>
    </xf>
    <xf numFmtId="4" fontId="5" fillId="3" borderId="28" xfId="0" applyNumberFormat="1" applyFont="1" applyFill="1" applyBorder="1" applyAlignment="1">
      <alignment/>
    </xf>
    <xf numFmtId="164" fontId="5" fillId="3" borderId="28" xfId="0" applyNumberFormat="1" applyFont="1" applyFill="1" applyBorder="1" applyAlignment="1">
      <alignment/>
    </xf>
    <xf numFmtId="0" fontId="5" fillId="3" borderId="29" xfId="0" applyFont="1" applyFill="1" applyBorder="1" applyAlignment="1">
      <alignment/>
    </xf>
    <xf numFmtId="49" fontId="0" fillId="3" borderId="30" xfId="0" applyNumberFormat="1" applyFill="1" applyBorder="1" applyAlignment="1">
      <alignment vertical="top"/>
    </xf>
    <xf numFmtId="49" fontId="0" fillId="3" borderId="30" xfId="0" applyNumberFormat="1" applyFill="1" applyBorder="1" applyAlignment="1">
      <alignment horizontal="justify" vertical="top"/>
    </xf>
    <xf numFmtId="2" fontId="0" fillId="3" borderId="30" xfId="0" applyNumberFormat="1" applyFill="1" applyBorder="1" applyAlignment="1">
      <alignment vertical="top"/>
    </xf>
    <xf numFmtId="4" fontId="0" fillId="3" borderId="30" xfId="0" applyNumberFormat="1" applyFill="1" applyBorder="1" applyAlignment="1">
      <alignment vertical="top"/>
    </xf>
    <xf numFmtId="164" fontId="0" fillId="3" borderId="30" xfId="0" applyNumberFormat="1" applyFill="1" applyBorder="1" applyAlignment="1">
      <alignment vertical="top"/>
    </xf>
    <xf numFmtId="0" fontId="0" fillId="3" borderId="30" xfId="0" applyFill="1" applyBorder="1" applyAlignment="1">
      <alignment vertical="top"/>
    </xf>
    <xf numFmtId="49" fontId="0" fillId="3" borderId="22" xfId="0" applyNumberFormat="1" applyFill="1" applyBorder="1" applyAlignment="1">
      <alignment/>
    </xf>
    <xf numFmtId="49" fontId="5" fillId="3" borderId="31" xfId="0" applyNumberFormat="1" applyFont="1" applyFill="1" applyBorder="1" applyAlignment="1">
      <alignment/>
    </xf>
    <xf numFmtId="2" fontId="5" fillId="3" borderId="31" xfId="0" applyNumberFormat="1" applyFont="1" applyFill="1" applyBorder="1" applyAlignment="1">
      <alignment/>
    </xf>
    <xf numFmtId="4" fontId="5" fillId="3" borderId="31" xfId="0" applyNumberFormat="1" applyFont="1" applyFill="1" applyBorder="1" applyAlignment="1">
      <alignment/>
    </xf>
    <xf numFmtId="164" fontId="5" fillId="3" borderId="31" xfId="0" applyNumberFormat="1" applyFont="1" applyFill="1" applyBorder="1" applyAlignment="1">
      <alignment/>
    </xf>
    <xf numFmtId="0" fontId="5" fillId="3" borderId="32" xfId="0" applyFont="1" applyFill="1" applyBorder="1" applyAlignment="1">
      <alignment/>
    </xf>
    <xf numFmtId="0" fontId="0" fillId="3" borderId="7" xfId="0" applyFill="1" applyBorder="1" applyAlignment="1">
      <alignment horizontal="justify" vertical="top"/>
    </xf>
    <xf numFmtId="0" fontId="0" fillId="3" borderId="8" xfId="0" applyFill="1" applyBorder="1" applyAlignment="1">
      <alignment horizontal="justify" vertical="top"/>
    </xf>
    <xf numFmtId="0" fontId="5" fillId="3" borderId="4" xfId="0" applyFont="1" applyFill="1" applyBorder="1" applyAlignment="1">
      <alignment/>
    </xf>
    <xf numFmtId="164" fontId="0" fillId="3" borderId="5" xfId="0" applyNumberFormat="1" applyFill="1" applyBorder="1" applyAlignment="1">
      <alignment/>
    </xf>
    <xf numFmtId="4" fontId="0" fillId="3" borderId="0" xfId="0" applyNumberFormat="1" applyFill="1" applyBorder="1" applyAlignment="1">
      <alignment/>
    </xf>
    <xf numFmtId="4" fontId="5" fillId="3" borderId="0" xfId="0" applyNumberFormat="1" applyFont="1" applyFill="1" applyBorder="1" applyAlignment="1">
      <alignment/>
    </xf>
    <xf numFmtId="164" fontId="5" fillId="3" borderId="5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164" fontId="0" fillId="3" borderId="8" xfId="0" applyNumberFormat="1" applyFill="1" applyBorder="1" applyAlignment="1">
      <alignment/>
    </xf>
    <xf numFmtId="0" fontId="5" fillId="4" borderId="33" xfId="0" applyFont="1" applyFill="1" applyBorder="1" applyAlignment="1">
      <alignment/>
    </xf>
    <xf numFmtId="0" fontId="5" fillId="4" borderId="34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2" xfId="0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39" xfId="0" applyNumberForma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7" xfId="0" applyFill="1" applyBorder="1" applyAlignment="1">
      <alignment/>
    </xf>
    <xf numFmtId="0" fontId="5" fillId="0" borderId="41" xfId="0" applyFont="1" applyBorder="1" applyAlignment="1">
      <alignment/>
    </xf>
    <xf numFmtId="0" fontId="0" fillId="0" borderId="36" xfId="0" applyBorder="1" applyAlignment="1">
      <alignment/>
    </xf>
    <xf numFmtId="4" fontId="0" fillId="4" borderId="34" xfId="0" applyNumberFormat="1" applyFill="1" applyBorder="1" applyAlignment="1">
      <alignment/>
    </xf>
    <xf numFmtId="4" fontId="0" fillId="4" borderId="37" xfId="0" applyNumberForma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2" xfId="0" applyFill="1" applyBorder="1" applyAlignment="1">
      <alignment/>
    </xf>
    <xf numFmtId="0" fontId="5" fillId="3" borderId="37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2" xfId="0" applyFont="1" applyFill="1" applyBorder="1" applyAlignment="1">
      <alignment/>
    </xf>
    <xf numFmtId="4" fontId="0" fillId="3" borderId="3" xfId="0" applyNumberFormat="1" applyFill="1" applyBorder="1" applyAlignment="1">
      <alignment/>
    </xf>
    <xf numFmtId="0" fontId="0" fillId="3" borderId="44" xfId="0" applyFill="1" applyBorder="1" applyAlignment="1">
      <alignment/>
    </xf>
    <xf numFmtId="0" fontId="0" fillId="3" borderId="0" xfId="0" applyFont="1" applyFill="1" applyBorder="1" applyAlignment="1">
      <alignment/>
    </xf>
    <xf numFmtId="4" fontId="0" fillId="3" borderId="5" xfId="0" applyNumberFormat="1" applyFill="1" applyBorder="1" applyAlignment="1">
      <alignment/>
    </xf>
    <xf numFmtId="0" fontId="0" fillId="3" borderId="45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47" xfId="0" applyFill="1" applyBorder="1" applyAlignment="1">
      <alignment/>
    </xf>
    <xf numFmtId="0" fontId="0" fillId="3" borderId="47" xfId="0" applyFont="1" applyFill="1" applyBorder="1" applyAlignment="1">
      <alignment/>
    </xf>
    <xf numFmtId="4" fontId="0" fillId="3" borderId="48" xfId="0" applyNumberFormat="1" applyFill="1" applyBorder="1" applyAlignment="1">
      <alignment/>
    </xf>
    <xf numFmtId="0" fontId="11" fillId="3" borderId="7" xfId="0" applyFont="1" applyFill="1" applyBorder="1" applyAlignment="1">
      <alignment horizontal="right"/>
    </xf>
    <xf numFmtId="0" fontId="0" fillId="3" borderId="49" xfId="0" applyFill="1" applyBorder="1" applyAlignment="1">
      <alignment/>
    </xf>
    <xf numFmtId="0" fontId="0" fillId="3" borderId="28" xfId="0" applyFill="1" applyBorder="1" applyAlignment="1">
      <alignment/>
    </xf>
    <xf numFmtId="4" fontId="0" fillId="3" borderId="28" xfId="0" applyNumberFormat="1" applyFill="1" applyBorder="1" applyAlignment="1">
      <alignment/>
    </xf>
    <xf numFmtId="4" fontId="0" fillId="3" borderId="50" xfId="0" applyNumberFormat="1" applyFill="1" applyBorder="1" applyAlignment="1">
      <alignment/>
    </xf>
    <xf numFmtId="0" fontId="12" fillId="3" borderId="10" xfId="0" applyFont="1" applyFill="1" applyBorder="1" applyAlignment="1">
      <alignment/>
    </xf>
    <xf numFmtId="0" fontId="12" fillId="3" borderId="11" xfId="0" applyFont="1" applyFill="1" applyBorder="1" applyAlignment="1">
      <alignment/>
    </xf>
    <xf numFmtId="0" fontId="0" fillId="3" borderId="4" xfId="0" applyFill="1" applyBorder="1" applyAlignment="1">
      <alignment horizontal="center"/>
    </xf>
    <xf numFmtId="0" fontId="14" fillId="3" borderId="4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 horizontal="justify" vertical="top"/>
    </xf>
    <xf numFmtId="0" fontId="0" fillId="3" borderId="0" xfId="0" applyFill="1" applyAlignment="1">
      <alignment horizontal="justify" vertical="top"/>
    </xf>
    <xf numFmtId="4" fontId="0" fillId="3" borderId="0" xfId="0" applyNumberFormat="1" applyFill="1" applyBorder="1" applyAlignment="1">
      <alignment/>
    </xf>
    <xf numFmtId="4" fontId="0" fillId="3" borderId="5" xfId="0" applyNumberFormat="1" applyFill="1" applyBorder="1" applyAlignment="1">
      <alignment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4" fontId="0" fillId="3" borderId="15" xfId="0" applyNumberFormat="1" applyFill="1" applyBorder="1" applyAlignment="1">
      <alignment/>
    </xf>
    <xf numFmtId="4" fontId="0" fillId="3" borderId="52" xfId="0" applyNumberFormat="1" applyFill="1" applyBorder="1" applyAlignment="1">
      <alignment/>
    </xf>
    <xf numFmtId="4" fontId="0" fillId="3" borderId="46" xfId="0" applyNumberFormat="1" applyFill="1" applyBorder="1" applyAlignment="1">
      <alignment/>
    </xf>
    <xf numFmtId="4" fontId="0" fillId="3" borderId="53" xfId="0" applyNumberFormat="1" applyFill="1" applyBorder="1" applyAlignment="1">
      <alignment/>
    </xf>
    <xf numFmtId="0" fontId="0" fillId="3" borderId="54" xfId="0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0" borderId="0" xfId="0" applyAlignment="1">
      <alignment/>
    </xf>
    <xf numFmtId="0" fontId="12" fillId="3" borderId="1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3" borderId="49" xfId="0" applyFill="1" applyBorder="1" applyAlignment="1">
      <alignment horizontal="justify" vertical="top" wrapText="1"/>
    </xf>
    <xf numFmtId="0" fontId="0" fillId="3" borderId="28" xfId="0" applyFill="1" applyBorder="1" applyAlignment="1">
      <alignment horizontal="justify" vertical="top"/>
    </xf>
    <xf numFmtId="0" fontId="0" fillId="3" borderId="9" xfId="0" applyFill="1" applyBorder="1" applyAlignment="1">
      <alignment horizontal="justify" vertical="top"/>
    </xf>
    <xf numFmtId="0" fontId="0" fillId="3" borderId="10" xfId="0" applyFill="1" applyBorder="1" applyAlignment="1">
      <alignment horizontal="justify" vertical="top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5" fillId="3" borderId="7" xfId="0" applyNumberFormat="1" applyFont="1" applyFill="1" applyBorder="1" applyAlignment="1">
      <alignment/>
    </xf>
    <xf numFmtId="4" fontId="5" fillId="3" borderId="8" xfId="0" applyNumberFormat="1" applyFont="1" applyFill="1" applyBorder="1" applyAlignment="1">
      <alignment/>
    </xf>
    <xf numFmtId="0" fontId="13" fillId="3" borderId="1" xfId="0" applyFont="1" applyFill="1" applyBorder="1" applyAlignment="1">
      <alignment horizontal="justify" vertical="center"/>
    </xf>
    <xf numFmtId="0" fontId="13" fillId="3" borderId="2" xfId="0" applyFont="1" applyFill="1" applyBorder="1" applyAlignment="1">
      <alignment horizontal="justify" vertical="center"/>
    </xf>
    <xf numFmtId="0" fontId="13" fillId="3" borderId="4" xfId="0" applyFont="1" applyFill="1" applyBorder="1" applyAlignment="1">
      <alignment horizontal="justify" vertical="center"/>
    </xf>
    <xf numFmtId="0" fontId="13" fillId="3" borderId="0" xfId="0" applyFont="1" applyFill="1" applyBorder="1" applyAlignment="1">
      <alignment horizontal="justify" vertical="center"/>
    </xf>
    <xf numFmtId="4" fontId="13" fillId="3" borderId="2" xfId="0" applyNumberFormat="1" applyFont="1" applyFill="1" applyBorder="1" applyAlignment="1">
      <alignment vertical="center"/>
    </xf>
    <xf numFmtId="4" fontId="13" fillId="3" borderId="3" xfId="0" applyNumberFormat="1" applyFont="1" applyFill="1" applyBorder="1" applyAlignment="1">
      <alignment vertical="center"/>
    </xf>
    <xf numFmtId="4" fontId="13" fillId="3" borderId="0" xfId="0" applyNumberFormat="1" applyFont="1" applyFill="1" applyBorder="1" applyAlignment="1">
      <alignment vertical="center"/>
    </xf>
    <xf numFmtId="4" fontId="13" fillId="3" borderId="5" xfId="0" applyNumberFormat="1" applyFont="1" applyFill="1" applyBorder="1" applyAlignment="1">
      <alignment vertical="center"/>
    </xf>
    <xf numFmtId="0" fontId="0" fillId="0" borderId="42" xfId="0" applyBorder="1" applyAlignment="1">
      <alignment/>
    </xf>
    <xf numFmtId="4" fontId="0" fillId="3" borderId="28" xfId="0" applyNumberFormat="1" applyFill="1" applyBorder="1" applyAlignment="1">
      <alignment/>
    </xf>
    <xf numFmtId="4" fontId="0" fillId="3" borderId="5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4" fontId="0" fillId="3" borderId="11" xfId="0" applyNumberFormat="1" applyFill="1" applyBorder="1" applyAlignment="1">
      <alignment/>
    </xf>
    <xf numFmtId="2" fontId="0" fillId="3" borderId="0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/>
    </xf>
    <xf numFmtId="4" fontId="0" fillId="3" borderId="0" xfId="0" applyNumberForma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5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55" xfId="0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Z100"/>
  <sheetViews>
    <sheetView tabSelected="1" workbookViewId="0" topLeftCell="A1">
      <selection activeCell="E13" sqref="E13"/>
    </sheetView>
  </sheetViews>
  <sheetFormatPr defaultColWidth="9.00390625" defaultRowHeight="12.75"/>
  <cols>
    <col min="11" max="11" width="27.375" style="0" customWidth="1"/>
    <col min="16" max="16" width="0" style="0" hidden="1" customWidth="1"/>
  </cols>
  <sheetData>
    <row r="1" spans="1:26" ht="15">
      <c r="A1" s="4"/>
      <c r="B1" s="5"/>
      <c r="C1" s="5"/>
      <c r="D1" s="5"/>
      <c r="E1" s="5"/>
      <c r="F1" s="5"/>
      <c r="G1" s="6"/>
      <c r="H1" s="5"/>
      <c r="I1" s="5"/>
      <c r="J1" s="5"/>
      <c r="K1" s="5"/>
      <c r="L1" s="7"/>
      <c r="M1" s="1"/>
      <c r="N1" s="1"/>
      <c r="O1" s="1"/>
      <c r="P1" s="1" t="s">
        <v>93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>
      <c r="A2" s="8"/>
      <c r="B2" s="9"/>
      <c r="C2" s="9"/>
      <c r="D2" s="9"/>
      <c r="E2" s="9"/>
      <c r="F2" s="10" t="s">
        <v>73</v>
      </c>
      <c r="G2" s="9"/>
      <c r="H2" s="9"/>
      <c r="I2" s="9"/>
      <c r="J2" s="9"/>
      <c r="K2" s="9"/>
      <c r="L2" s="11"/>
      <c r="M2" s="1"/>
      <c r="N2" s="1"/>
      <c r="O2" s="1"/>
      <c r="P2" s="1" t="s">
        <v>94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1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8"/>
      <c r="B6" s="15" t="s">
        <v>74</v>
      </c>
      <c r="C6" s="9"/>
      <c r="D6" s="16" t="s">
        <v>95</v>
      </c>
      <c r="E6" s="9"/>
      <c r="F6" s="9"/>
      <c r="G6" s="9"/>
      <c r="H6" s="15" t="s">
        <v>75</v>
      </c>
      <c r="I6" s="17"/>
      <c r="J6" s="9"/>
      <c r="K6" s="9"/>
      <c r="L6" s="1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8"/>
      <c r="B7" s="9"/>
      <c r="C7" s="9"/>
      <c r="D7" s="16"/>
      <c r="E7" s="9"/>
      <c r="F7" s="9"/>
      <c r="G7" s="9"/>
      <c r="H7" s="9"/>
      <c r="I7" s="17"/>
      <c r="J7" s="9"/>
      <c r="K7" s="9"/>
      <c r="L7" s="1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>
      <c r="A8" s="8"/>
      <c r="B8" s="15" t="s">
        <v>76</v>
      </c>
      <c r="C8" s="9"/>
      <c r="D8" s="16" t="s">
        <v>96</v>
      </c>
      <c r="E8" s="9"/>
      <c r="F8" s="9"/>
      <c r="G8" s="9"/>
      <c r="H8" s="18" t="s">
        <v>77</v>
      </c>
      <c r="I8" s="17"/>
      <c r="J8" s="9"/>
      <c r="K8" s="19" t="s">
        <v>99</v>
      </c>
      <c r="L8" s="1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8"/>
      <c r="B9" s="9"/>
      <c r="C9" s="9"/>
      <c r="D9" s="16"/>
      <c r="E9" s="9"/>
      <c r="F9" s="9"/>
      <c r="G9" s="9"/>
      <c r="H9" s="9"/>
      <c r="I9" s="17"/>
      <c r="J9" s="9"/>
      <c r="K9" s="9"/>
      <c r="L9" s="1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8"/>
      <c r="B10" s="15" t="s">
        <v>78</v>
      </c>
      <c r="C10" s="9"/>
      <c r="D10" s="16" t="s">
        <v>97</v>
      </c>
      <c r="E10" s="9"/>
      <c r="F10" s="9"/>
      <c r="G10" s="9"/>
      <c r="H10" s="18" t="s">
        <v>79</v>
      </c>
      <c r="I10" s="17"/>
      <c r="J10" s="9"/>
      <c r="K10" s="19" t="s">
        <v>100</v>
      </c>
      <c r="L10" s="1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8"/>
      <c r="B11" s="9"/>
      <c r="C11" s="9"/>
      <c r="D11" s="16"/>
      <c r="E11" s="9"/>
      <c r="F11" s="9"/>
      <c r="G11" s="9"/>
      <c r="H11" s="9"/>
      <c r="I11" s="17"/>
      <c r="J11" s="9"/>
      <c r="K11" s="9"/>
      <c r="L11" s="1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8"/>
      <c r="B12" s="15" t="s">
        <v>80</v>
      </c>
      <c r="C12" s="9"/>
      <c r="D12" s="16" t="s">
        <v>96</v>
      </c>
      <c r="E12" s="9"/>
      <c r="F12" s="9"/>
      <c r="G12" s="9"/>
      <c r="H12" s="15" t="s">
        <v>81</v>
      </c>
      <c r="I12" s="17"/>
      <c r="J12" s="9"/>
      <c r="K12" s="9"/>
      <c r="L12" s="1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8"/>
      <c r="B13" s="9"/>
      <c r="C13" s="9"/>
      <c r="D13" s="16"/>
      <c r="E13" s="9"/>
      <c r="F13" s="9"/>
      <c r="G13" s="9"/>
      <c r="H13" s="9"/>
      <c r="I13" s="17"/>
      <c r="J13" s="9"/>
      <c r="K13" s="9"/>
      <c r="L13" s="1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8"/>
      <c r="B14" s="15" t="s">
        <v>82</v>
      </c>
      <c r="C14" s="9"/>
      <c r="D14" s="16" t="s">
        <v>98</v>
      </c>
      <c r="E14" s="9"/>
      <c r="F14" s="9"/>
      <c r="G14" s="9"/>
      <c r="H14" s="9"/>
      <c r="I14" s="17"/>
      <c r="J14" s="9"/>
      <c r="K14" s="9"/>
      <c r="L14" s="1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8"/>
      <c r="B15" s="9"/>
      <c r="C15" s="9"/>
      <c r="D15" s="9"/>
      <c r="E15" s="9"/>
      <c r="F15" s="9"/>
      <c r="G15" s="9"/>
      <c r="H15" s="9"/>
      <c r="I15" s="17"/>
      <c r="J15" s="9"/>
      <c r="K15" s="9"/>
      <c r="L15" s="1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8"/>
      <c r="B16" s="15" t="s">
        <v>83</v>
      </c>
      <c r="C16" s="9"/>
      <c r="D16" s="9"/>
      <c r="E16" s="20">
        <v>1</v>
      </c>
      <c r="F16" s="9"/>
      <c r="G16" s="9"/>
      <c r="H16" s="15" t="s">
        <v>84</v>
      </c>
      <c r="I16" s="17"/>
      <c r="J16" s="9"/>
      <c r="K16" s="9"/>
      <c r="L16" s="1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8"/>
      <c r="B17" s="9"/>
      <c r="C17" s="9"/>
      <c r="D17" s="9"/>
      <c r="E17" s="9"/>
      <c r="F17" s="9"/>
      <c r="G17" s="9"/>
      <c r="H17" s="9"/>
      <c r="I17" s="17"/>
      <c r="J17" s="9"/>
      <c r="K17" s="9"/>
      <c r="L17" s="1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8"/>
      <c r="B18" s="9"/>
      <c r="C18" s="9"/>
      <c r="D18" s="9"/>
      <c r="E18" s="9"/>
      <c r="F18" s="9"/>
      <c r="G18" s="9"/>
      <c r="H18" s="9"/>
      <c r="I18" s="17"/>
      <c r="J18" s="9"/>
      <c r="K18" s="9"/>
      <c r="L18" s="1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8"/>
      <c r="B19" s="9"/>
      <c r="C19" s="9"/>
      <c r="D19" s="9"/>
      <c r="E19" s="9"/>
      <c r="F19" s="9"/>
      <c r="G19" s="9"/>
      <c r="H19" s="18" t="s">
        <v>85</v>
      </c>
      <c r="I19" s="17"/>
      <c r="J19" s="9"/>
      <c r="K19" s="19" t="s">
        <v>101</v>
      </c>
      <c r="L19" s="1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1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1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1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1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8"/>
      <c r="B25" s="15" t="s">
        <v>86</v>
      </c>
      <c r="C25" s="9"/>
      <c r="D25" s="9"/>
      <c r="E25" s="137" t="s">
        <v>102</v>
      </c>
      <c r="F25" s="138"/>
      <c r="G25" s="137"/>
      <c r="H25" s="15" t="s">
        <v>87</v>
      </c>
      <c r="I25" s="17"/>
      <c r="J25" s="9"/>
      <c r="K25" s="9"/>
      <c r="L25" s="1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8"/>
      <c r="B26" s="9"/>
      <c r="C26" s="9"/>
      <c r="D26" s="9"/>
      <c r="E26" s="137"/>
      <c r="F26" s="137"/>
      <c r="G26" s="137"/>
      <c r="H26" s="9"/>
      <c r="I26" s="17"/>
      <c r="J26" s="9"/>
      <c r="K26" s="9"/>
      <c r="L26" s="1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8"/>
      <c r="B27" s="15" t="s">
        <v>88</v>
      </c>
      <c r="C27" s="9"/>
      <c r="D27" s="9"/>
      <c r="E27" s="9"/>
      <c r="F27" s="9"/>
      <c r="G27" s="9"/>
      <c r="H27" s="15" t="s">
        <v>89</v>
      </c>
      <c r="I27" s="17"/>
      <c r="J27" s="9"/>
      <c r="K27" s="9"/>
      <c r="L27" s="1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thickBo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>
      <c r="A30" s="3" t="s">
        <v>90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>
      <c r="A31" s="3" t="s">
        <v>91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>
      <c r="A32" s="3" t="s">
        <v>92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1">
    <mergeCell ref="E25:G2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/>
  <dimension ref="A1:R76"/>
  <sheetViews>
    <sheetView workbookViewId="0" topLeftCell="A1">
      <selection activeCell="J18" sqref="J18"/>
    </sheetView>
  </sheetViews>
  <sheetFormatPr defaultColWidth="9.00390625" defaultRowHeight="12.75"/>
  <cols>
    <col min="3" max="3" width="14.00390625" style="0" customWidth="1"/>
    <col min="4" max="4" width="4.00390625" style="0" customWidth="1"/>
    <col min="9" max="9" width="11.25390625" style="0" customWidth="1"/>
    <col min="10" max="10" width="10.25390625" style="0" customWidth="1"/>
    <col min="12" max="12" width="4.375" style="0" customWidth="1"/>
    <col min="13" max="13" width="6.875" style="0" customWidth="1"/>
  </cols>
  <sheetData>
    <row r="1" spans="1:18" ht="12.75">
      <c r="A1" s="141" t="s">
        <v>40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"/>
      <c r="Q1" s="1"/>
      <c r="R1" s="1"/>
    </row>
    <row r="2" spans="1:18" ht="12.75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1"/>
      <c r="P2" s="1"/>
      <c r="Q2" s="1"/>
      <c r="R2" s="1"/>
    </row>
    <row r="3" spans="1:18" ht="13.5" thickBot="1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/>
      <c r="O3" s="1"/>
      <c r="P3" s="1"/>
      <c r="Q3" s="1"/>
      <c r="R3" s="1"/>
    </row>
    <row r="4" spans="1:18" ht="12.75">
      <c r="A4" s="4"/>
      <c r="B4" s="5"/>
      <c r="C4" s="5"/>
      <c r="D4" s="111"/>
      <c r="E4" s="9"/>
      <c r="F4" s="9"/>
      <c r="G4" s="9"/>
      <c r="H4" s="9"/>
      <c r="I4" s="9"/>
      <c r="J4" s="9"/>
      <c r="K4" s="9"/>
      <c r="L4" s="9"/>
      <c r="M4" s="9"/>
      <c r="N4" s="11"/>
      <c r="O4" s="1"/>
      <c r="P4" s="1"/>
      <c r="Q4" s="1"/>
      <c r="R4" s="1"/>
    </row>
    <row r="5" spans="1:18" ht="12.75">
      <c r="A5" s="8" t="s">
        <v>74</v>
      </c>
      <c r="B5" s="9"/>
      <c r="C5" s="190" t="str">
        <f>Úvod!D6</f>
        <v>80100</v>
      </c>
      <c r="D5" s="184"/>
      <c r="E5" s="9" t="s">
        <v>41</v>
      </c>
      <c r="F5" s="9"/>
      <c r="G5" s="160" t="str">
        <f>Úvod!K8</f>
        <v>Adaptace objektu prodejny na obecní dům v Sádku</v>
      </c>
      <c r="H5" s="160"/>
      <c r="I5" s="160"/>
      <c r="J5" s="160"/>
      <c r="K5" s="160"/>
      <c r="L5" s="161"/>
      <c r="M5" s="161"/>
      <c r="N5" s="11"/>
      <c r="O5" s="1"/>
      <c r="P5" s="1"/>
      <c r="Q5" s="1"/>
      <c r="R5" s="1"/>
    </row>
    <row r="6" spans="1:18" ht="12.75">
      <c r="A6" s="8" t="s">
        <v>42</v>
      </c>
      <c r="B6" s="9"/>
      <c r="C6" s="190" t="str">
        <f>Úvod!D10</f>
        <v>D</v>
      </c>
      <c r="D6" s="184"/>
      <c r="E6" s="9" t="s">
        <v>43</v>
      </c>
      <c r="F6" s="9"/>
      <c r="G6" s="160" t="str">
        <f>Úvod!K10</f>
        <v>Venkovní ZTI</v>
      </c>
      <c r="H6" s="160"/>
      <c r="I6" s="160"/>
      <c r="J6" s="160"/>
      <c r="K6" s="160"/>
      <c r="L6" s="161"/>
      <c r="M6" s="161"/>
      <c r="N6" s="11"/>
      <c r="O6" s="1"/>
      <c r="P6" s="1"/>
      <c r="Q6" s="1"/>
      <c r="R6" s="1"/>
    </row>
    <row r="7" spans="1:18" ht="12.75">
      <c r="A7" s="8" t="s">
        <v>44</v>
      </c>
      <c r="B7" s="9"/>
      <c r="C7" s="190">
        <f>Úvod!D12</f>
      </c>
      <c r="D7" s="184"/>
      <c r="E7" s="9"/>
      <c r="F7" s="9"/>
      <c r="G7" s="9"/>
      <c r="H7" s="9"/>
      <c r="I7" s="9"/>
      <c r="J7" s="9"/>
      <c r="K7" s="9"/>
      <c r="L7" s="9"/>
      <c r="M7" s="9"/>
      <c r="N7" s="11"/>
      <c r="O7" s="1"/>
      <c r="P7" s="1"/>
      <c r="Q7" s="1"/>
      <c r="R7" s="1"/>
    </row>
    <row r="8" spans="1:18" ht="12.75">
      <c r="A8" s="8" t="s">
        <v>45</v>
      </c>
      <c r="B8" s="9"/>
      <c r="C8" s="190" t="str">
        <f>Úvod!D14</f>
        <v>  </v>
      </c>
      <c r="D8" s="184"/>
      <c r="E8" s="9"/>
      <c r="F8" s="9"/>
      <c r="G8" s="9"/>
      <c r="H8" s="9"/>
      <c r="I8" s="9"/>
      <c r="J8" s="9"/>
      <c r="K8" s="9"/>
      <c r="L8" s="9"/>
      <c r="M8" s="9"/>
      <c r="N8" s="11"/>
      <c r="O8" s="1"/>
      <c r="P8" s="1"/>
      <c r="Q8" s="1"/>
      <c r="R8" s="1"/>
    </row>
    <row r="9" spans="1:18" ht="12.75">
      <c r="A9" s="8"/>
      <c r="B9" s="9"/>
      <c r="C9" s="9"/>
      <c r="D9" s="113"/>
      <c r="E9" s="9"/>
      <c r="F9" s="9"/>
      <c r="G9" s="9"/>
      <c r="H9" s="9"/>
      <c r="I9" s="9"/>
      <c r="J9" s="9"/>
      <c r="K9" s="9"/>
      <c r="L9" s="9"/>
      <c r="M9" s="9"/>
      <c r="N9" s="11"/>
      <c r="O9" s="1"/>
      <c r="P9" s="1"/>
      <c r="Q9" s="1"/>
      <c r="R9" s="1"/>
    </row>
    <row r="10" spans="1:18" ht="12.75">
      <c r="A10" s="8" t="s">
        <v>46</v>
      </c>
      <c r="B10" s="9"/>
      <c r="C10" s="160"/>
      <c r="D10" s="184"/>
      <c r="E10" s="9"/>
      <c r="F10" s="9"/>
      <c r="G10" s="9"/>
      <c r="H10" s="9"/>
      <c r="I10" s="9"/>
      <c r="J10" s="9"/>
      <c r="K10" s="9"/>
      <c r="L10" s="9"/>
      <c r="M10" s="9"/>
      <c r="N10" s="11"/>
      <c r="O10" s="1"/>
      <c r="P10" s="1"/>
      <c r="Q10" s="1"/>
      <c r="R10" s="1"/>
    </row>
    <row r="11" spans="1:18" ht="13.5" thickBot="1">
      <c r="A11" s="8"/>
      <c r="B11" s="9"/>
      <c r="C11" s="9"/>
      <c r="D11" s="113"/>
      <c r="E11" s="9"/>
      <c r="F11" s="9"/>
      <c r="G11" s="9"/>
      <c r="H11" s="9"/>
      <c r="I11" s="9"/>
      <c r="J11" s="9"/>
      <c r="K11" s="13"/>
      <c r="L11" s="13"/>
      <c r="M11" s="13"/>
      <c r="N11" s="14"/>
      <c r="O11" s="1"/>
      <c r="P11" s="1"/>
      <c r="Q11" s="1"/>
      <c r="R11" s="1"/>
    </row>
    <row r="12" spans="1:18" ht="13.5" thickBot="1">
      <c r="A12" s="150" t="s">
        <v>47</v>
      </c>
      <c r="B12" s="151"/>
      <c r="C12" s="151"/>
      <c r="D12" s="151"/>
      <c r="E12" s="152"/>
      <c r="F12" s="150" t="s">
        <v>48</v>
      </c>
      <c r="G12" s="151"/>
      <c r="H12" s="151"/>
      <c r="I12" s="115" t="s">
        <v>111</v>
      </c>
      <c r="J12" s="114">
        <v>19</v>
      </c>
      <c r="K12" s="4"/>
      <c r="L12" s="5"/>
      <c r="M12" s="5"/>
      <c r="N12" s="7"/>
      <c r="O12" s="1"/>
      <c r="P12" s="1"/>
      <c r="Q12" s="1"/>
      <c r="R12" s="1"/>
    </row>
    <row r="13" spans="1:18" ht="12.75">
      <c r="A13" s="153" t="s">
        <v>49</v>
      </c>
      <c r="B13" s="38" t="s">
        <v>50</v>
      </c>
      <c r="C13" s="116"/>
      <c r="D13" s="155">
        <f>Rekapitulace!H12</f>
        <v>0</v>
      </c>
      <c r="E13" s="156"/>
      <c r="F13" s="117">
        <f>IF(Přirážky!A2="","",Přirážky!A2)</f>
      </c>
      <c r="G13" s="5"/>
      <c r="H13" s="5"/>
      <c r="I13" s="5"/>
      <c r="J13" s="118">
        <f>IF(Přirážky!C2="VI",Přirážky!F2,Přirážky!G2)</f>
      </c>
      <c r="K13" s="8"/>
      <c r="L13" s="9"/>
      <c r="M13" s="9"/>
      <c r="N13" s="11"/>
      <c r="O13" s="1"/>
      <c r="P13" s="1"/>
      <c r="Q13" s="1"/>
      <c r="R13" s="1"/>
    </row>
    <row r="14" spans="1:18" ht="12.75">
      <c r="A14" s="154"/>
      <c r="B14" s="119" t="s">
        <v>51</v>
      </c>
      <c r="C14" s="22"/>
      <c r="D14" s="157">
        <f>Rekapitulace!G12</f>
        <v>0</v>
      </c>
      <c r="E14" s="158"/>
      <c r="F14" s="120">
        <f>IF(Přirážky!A3="","",Přirážky!A3)</f>
      </c>
      <c r="G14" s="9"/>
      <c r="H14" s="9"/>
      <c r="I14" s="9"/>
      <c r="J14" s="121">
        <f>IF(Přirážky!C3="VI",Přirážky!F3,Přirážky!G3)</f>
      </c>
      <c r="K14" s="8" t="s">
        <v>52</v>
      </c>
      <c r="L14" s="9"/>
      <c r="M14" s="9"/>
      <c r="N14" s="11"/>
      <c r="O14" s="1"/>
      <c r="P14" s="1"/>
      <c r="Q14" s="1"/>
      <c r="R14" s="1"/>
    </row>
    <row r="15" spans="1:18" ht="12.75">
      <c r="A15" s="159" t="s">
        <v>53</v>
      </c>
      <c r="B15" s="122" t="s">
        <v>50</v>
      </c>
      <c r="C15" s="123"/>
      <c r="D15" s="157"/>
      <c r="E15" s="158"/>
      <c r="F15" s="120"/>
      <c r="G15" s="9"/>
      <c r="H15" s="9"/>
      <c r="I15" s="9"/>
      <c r="J15" s="121"/>
      <c r="K15" s="8"/>
      <c r="L15" s="9"/>
      <c r="M15" s="9"/>
      <c r="N15" s="11"/>
      <c r="O15" s="1"/>
      <c r="P15" s="1"/>
      <c r="Q15" s="1"/>
      <c r="R15" s="1"/>
    </row>
    <row r="16" spans="1:18" ht="12.75">
      <c r="A16" s="154"/>
      <c r="B16" s="119" t="s">
        <v>51</v>
      </c>
      <c r="C16" s="22"/>
      <c r="D16" s="157"/>
      <c r="E16" s="158"/>
      <c r="F16" s="120"/>
      <c r="G16" s="9"/>
      <c r="H16" s="9"/>
      <c r="I16" s="9"/>
      <c r="J16" s="121"/>
      <c r="K16" s="8"/>
      <c r="L16" s="9"/>
      <c r="M16" s="9"/>
      <c r="N16" s="11"/>
      <c r="O16" s="1"/>
      <c r="P16" s="1"/>
      <c r="Q16" s="1"/>
      <c r="R16" s="1"/>
    </row>
    <row r="17" spans="1:18" ht="12.75">
      <c r="A17" s="159" t="s">
        <v>54</v>
      </c>
      <c r="B17" s="122" t="s">
        <v>50</v>
      </c>
      <c r="C17" s="123"/>
      <c r="D17" s="157"/>
      <c r="E17" s="158"/>
      <c r="F17" s="120">
        <f>IF(Přirážky!A4="","",Přirážky!A4)</f>
      </c>
      <c r="G17" s="9"/>
      <c r="H17" s="9"/>
      <c r="I17" s="9"/>
      <c r="J17" s="121">
        <f>IF(Přirážky!C4="VI",Přirážky!F4,Přirážky!G4)</f>
      </c>
      <c r="K17" s="8"/>
      <c r="L17" s="9"/>
      <c r="M17" s="9"/>
      <c r="N17" s="11"/>
      <c r="O17" s="1"/>
      <c r="P17" s="1"/>
      <c r="Q17" s="1"/>
      <c r="R17" s="1"/>
    </row>
    <row r="18" spans="1:18" ht="12.75">
      <c r="A18" s="154"/>
      <c r="B18" s="119" t="s">
        <v>51</v>
      </c>
      <c r="C18" s="22"/>
      <c r="D18" s="157"/>
      <c r="E18" s="158"/>
      <c r="F18" s="120"/>
      <c r="G18" s="9"/>
      <c r="H18" s="9"/>
      <c r="I18" s="9"/>
      <c r="J18" s="121"/>
      <c r="K18" s="8"/>
      <c r="L18" s="9"/>
      <c r="M18" s="9"/>
      <c r="N18" s="11"/>
      <c r="O18" s="1"/>
      <c r="P18" s="1"/>
      <c r="Q18" s="1"/>
      <c r="R18" s="1"/>
    </row>
    <row r="19" spans="1:18" ht="13.5" thickBot="1">
      <c r="A19" s="124" t="s">
        <v>55</v>
      </c>
      <c r="B19" s="123"/>
      <c r="C19" s="123"/>
      <c r="D19" s="157"/>
      <c r="E19" s="158"/>
      <c r="F19" s="9">
        <f>IF(Přirážky!A5="","",Přirážky!A5)</f>
      </c>
      <c r="G19" s="9"/>
      <c r="H19" s="9"/>
      <c r="I19" s="9"/>
      <c r="J19" s="121">
        <f>IF(Přirážky!C5="VI",Přirážky!F5,Přirážky!G5)</f>
      </c>
      <c r="K19" s="12" t="s">
        <v>56</v>
      </c>
      <c r="L19" s="13"/>
      <c r="M19" s="13"/>
      <c r="N19" s="14"/>
      <c r="O19" s="1"/>
      <c r="P19" s="1"/>
      <c r="Q19" s="1"/>
      <c r="R19" s="1"/>
    </row>
    <row r="20" spans="1:18" ht="12.75">
      <c r="A20" s="125" t="s">
        <v>57</v>
      </c>
      <c r="B20" s="123"/>
      <c r="C20" s="123"/>
      <c r="D20" s="157">
        <f>SUM(D13:D19)</f>
        <v>0</v>
      </c>
      <c r="E20" s="158"/>
      <c r="F20" s="9">
        <f>IF(Přirážky!A6="","",Přirážky!A6)</f>
      </c>
      <c r="G20" s="9"/>
      <c r="H20" s="9"/>
      <c r="I20" s="9"/>
      <c r="J20" s="121">
        <f>IF(Přirážky!C6="VI",Přirážky!F6,Přirážky!G6)</f>
      </c>
      <c r="K20" s="4"/>
      <c r="L20" s="5"/>
      <c r="M20" s="5"/>
      <c r="N20" s="7"/>
      <c r="O20" s="1"/>
      <c r="P20" s="1"/>
      <c r="Q20" s="1"/>
      <c r="R20" s="1"/>
    </row>
    <row r="21" spans="1:18" ht="12.75">
      <c r="A21" s="124" t="s">
        <v>58</v>
      </c>
      <c r="B21" s="123"/>
      <c r="C21" s="123"/>
      <c r="D21" s="157">
        <f>Přirážky!F9</f>
        <v>0</v>
      </c>
      <c r="E21" s="158"/>
      <c r="F21" s="9">
        <f>IF(Přirážky!A7="","",Přirážky!A7)</f>
      </c>
      <c r="G21" s="9"/>
      <c r="H21" s="9"/>
      <c r="I21" s="9"/>
      <c r="J21" s="121">
        <f>IF(Přirážky!C7="VI",Přirážky!F7,Přirážky!G7)</f>
      </c>
      <c r="K21" s="8" t="s">
        <v>59</v>
      </c>
      <c r="L21" s="9"/>
      <c r="M21" s="9"/>
      <c r="N21" s="11"/>
      <c r="O21" s="1"/>
      <c r="P21" s="1"/>
      <c r="Q21" s="1"/>
      <c r="R21" s="1"/>
    </row>
    <row r="22" spans="1:18" ht="13.5" thickBot="1">
      <c r="A22" s="164" t="s">
        <v>60</v>
      </c>
      <c r="B22" s="165"/>
      <c r="C22" s="165"/>
      <c r="D22" s="185">
        <f>D20+J23</f>
        <v>0</v>
      </c>
      <c r="E22" s="186"/>
      <c r="F22" s="9">
        <f>IF(Přirážky!A8="","",Přirážky!A8)</f>
      </c>
      <c r="G22" s="9"/>
      <c r="H22" s="9"/>
      <c r="I22" s="9"/>
      <c r="J22" s="126">
        <f>IF(Přirážky!C8="VI",Přirážky!F8,Přirážky!G8)</f>
      </c>
      <c r="K22" s="8"/>
      <c r="L22" s="9"/>
      <c r="M22" s="9"/>
      <c r="N22" s="11"/>
      <c r="O22" s="1"/>
      <c r="P22" s="1"/>
      <c r="Q22" s="1"/>
      <c r="R22" s="1"/>
    </row>
    <row r="23" spans="1:18" ht="14.25" thickBot="1" thickTop="1">
      <c r="A23" s="166"/>
      <c r="B23" s="167"/>
      <c r="C23" s="167"/>
      <c r="D23" s="187"/>
      <c r="E23" s="188"/>
      <c r="F23" s="13"/>
      <c r="G23" s="13"/>
      <c r="H23" s="13"/>
      <c r="I23" s="127"/>
      <c r="J23" s="121">
        <f>SUM(J13:J22)</f>
        <v>0</v>
      </c>
      <c r="K23" s="8"/>
      <c r="L23" s="9"/>
      <c r="M23" s="9"/>
      <c r="N23" s="11"/>
      <c r="O23" s="1"/>
      <c r="P23" s="1"/>
      <c r="Q23" s="1"/>
      <c r="R23" s="1"/>
    </row>
    <row r="24" spans="1:18" ht="13.5" thickBot="1">
      <c r="A24" s="128" t="s">
        <v>61</v>
      </c>
      <c r="B24" s="129"/>
      <c r="C24" s="129"/>
      <c r="D24" s="130"/>
      <c r="E24" s="131"/>
      <c r="F24" s="151" t="s">
        <v>62</v>
      </c>
      <c r="G24" s="151"/>
      <c r="H24" s="151"/>
      <c r="I24" s="151"/>
      <c r="J24" s="152"/>
      <c r="K24" s="8"/>
      <c r="L24" s="9"/>
      <c r="M24" s="9"/>
      <c r="N24" s="11"/>
      <c r="O24" s="1"/>
      <c r="P24" s="1"/>
      <c r="Q24" s="1"/>
      <c r="R24" s="1"/>
    </row>
    <row r="25" spans="1:18" ht="12.75">
      <c r="A25" s="8" t="s">
        <v>63</v>
      </c>
      <c r="B25" s="189" t="s">
        <v>64</v>
      </c>
      <c r="C25" s="189"/>
      <c r="D25" s="191" t="s">
        <v>65</v>
      </c>
      <c r="E25" s="192"/>
      <c r="F25" s="162" t="s">
        <v>66</v>
      </c>
      <c r="G25" s="162"/>
      <c r="H25" s="162"/>
      <c r="I25" s="132" t="s">
        <v>67</v>
      </c>
      <c r="J25" s="133" t="s">
        <v>68</v>
      </c>
      <c r="K25" s="8"/>
      <c r="L25" s="9"/>
      <c r="M25" s="9"/>
      <c r="N25" s="11"/>
      <c r="O25" s="1"/>
      <c r="P25" s="1"/>
      <c r="Q25" s="1"/>
      <c r="R25" s="1"/>
    </row>
    <row r="26" spans="1:18" ht="12.75">
      <c r="A26" s="134">
        <v>5</v>
      </c>
      <c r="B26" s="139">
        <f>SUMIF(Rozpočet!J1:Rozpočet!J57,A26,Rozpočet!G1:Rozpočet!G57)+SUMIF(Rozpočet!J1:Rozpočet!J57,A26,Rozpočet!H1:Rozpočet!H57)+IF($J$12=$A$26,J23,0)</f>
        <v>0</v>
      </c>
      <c r="C26" s="139"/>
      <c r="D26" s="139">
        <f>A26/100*B26</f>
        <v>0</v>
      </c>
      <c r="E26" s="140"/>
      <c r="F26" s="160"/>
      <c r="G26" s="160"/>
      <c r="H26" s="160"/>
      <c r="I26" s="9"/>
      <c r="J26" s="121">
        <f>IF(I26&gt;0,$D$31/I26,"")</f>
      </c>
      <c r="K26" s="8"/>
      <c r="L26" s="9"/>
      <c r="M26" s="9"/>
      <c r="N26" s="11"/>
      <c r="O26" s="1"/>
      <c r="P26" s="1"/>
      <c r="Q26" s="1"/>
      <c r="R26" s="1"/>
    </row>
    <row r="27" spans="1:18" ht="12.75">
      <c r="A27" s="134">
        <v>19</v>
      </c>
      <c r="B27" s="139">
        <f>SUMIF(Rozpočet!J1:Rozpočet!J57,A27,Rozpočet!G1:Rozpočet!G57)+SUMIF(Rozpočet!J1:Rozpočet!J57,A27,Rozpočet!H1:Rozpočet!H57)+IF($J$12=$A$27,J23,0)</f>
        <v>0</v>
      </c>
      <c r="C27" s="139"/>
      <c r="D27" s="139">
        <f>A27/100*B27</f>
        <v>0</v>
      </c>
      <c r="E27" s="140"/>
      <c r="F27" s="112"/>
      <c r="G27" s="112"/>
      <c r="H27" s="112"/>
      <c r="I27" s="9"/>
      <c r="J27" s="121"/>
      <c r="K27" s="8"/>
      <c r="L27" s="9"/>
      <c r="M27" s="9"/>
      <c r="N27" s="11"/>
      <c r="O27" s="1"/>
      <c r="P27" s="1"/>
      <c r="Q27" s="1"/>
      <c r="R27" s="1"/>
    </row>
    <row r="28" spans="1:18" ht="12.75">
      <c r="A28" s="134">
        <v>22</v>
      </c>
      <c r="B28" s="139">
        <f>SUMIF(Rozpočet!J1:Rozpočet!J57,A28,Rozpočet!G1:Rozpočet!G57)+SUMIF(Rozpočet!J1:Rozpočet!J57,A28,Rozpočet!H1:Rozpočet!H57)+IF($J$12=$A$28,J23,0)</f>
        <v>0</v>
      </c>
      <c r="C28" s="139"/>
      <c r="D28" s="139">
        <f>A28/100*B28</f>
        <v>0</v>
      </c>
      <c r="E28" s="140"/>
      <c r="F28" s="112"/>
      <c r="G28" s="112"/>
      <c r="H28" s="112"/>
      <c r="I28" s="9"/>
      <c r="J28" s="121"/>
      <c r="K28" s="8"/>
      <c r="L28" s="9"/>
      <c r="M28" s="9"/>
      <c r="N28" s="11"/>
      <c r="O28" s="1"/>
      <c r="P28" s="1"/>
      <c r="Q28" s="1"/>
      <c r="R28" s="1"/>
    </row>
    <row r="29" spans="1:18" ht="12.75">
      <c r="A29" s="134"/>
      <c r="B29" s="139">
        <f>SUMIF(Rozpočet!J1:Rozpočet!J57,A29,Rozpočet!G1:Rozpočet!G57)+SUMIF(Rozpočet!J1:Rozpočet!J57,A29,Rozpočet!H1:Rozpočet!H57)+IF($J$12=$A$29,J23,0)</f>
        <v>0</v>
      </c>
      <c r="C29" s="139"/>
      <c r="D29" s="139">
        <f>A29/100*B29</f>
        <v>0</v>
      </c>
      <c r="E29" s="140"/>
      <c r="F29" s="112"/>
      <c r="G29" s="112"/>
      <c r="H29" s="112"/>
      <c r="I29" s="9"/>
      <c r="J29" s="121"/>
      <c r="K29" s="8"/>
      <c r="L29" s="9"/>
      <c r="M29" s="9"/>
      <c r="N29" s="11"/>
      <c r="O29" s="1"/>
      <c r="P29" s="1"/>
      <c r="Q29" s="1"/>
      <c r="R29" s="1"/>
    </row>
    <row r="30" spans="1:18" ht="13.5" thickBot="1">
      <c r="A30" s="12" t="s">
        <v>69</v>
      </c>
      <c r="B30" s="13"/>
      <c r="C30" s="13"/>
      <c r="D30" s="174">
        <f>SUM(D26:E29)</f>
        <v>0</v>
      </c>
      <c r="E30" s="175"/>
      <c r="F30" s="160"/>
      <c r="G30" s="160"/>
      <c r="H30" s="160"/>
      <c r="I30" s="9"/>
      <c r="J30" s="121">
        <f>IF(I30&gt;0,$D$31/I30,"")</f>
      </c>
      <c r="K30" s="12" t="s">
        <v>56</v>
      </c>
      <c r="L30" s="13"/>
      <c r="M30" s="13"/>
      <c r="N30" s="14"/>
      <c r="O30" s="1"/>
      <c r="P30" s="1"/>
      <c r="Q30" s="1"/>
      <c r="R30" s="1"/>
    </row>
    <row r="31" spans="1:18" ht="12.75">
      <c r="A31" s="176" t="s">
        <v>70</v>
      </c>
      <c r="B31" s="177"/>
      <c r="C31" s="177"/>
      <c r="D31" s="180">
        <f>D30+D22</f>
        <v>0</v>
      </c>
      <c r="E31" s="181"/>
      <c r="F31" s="160"/>
      <c r="G31" s="160"/>
      <c r="H31" s="160"/>
      <c r="I31" s="9"/>
      <c r="J31" s="121">
        <f>IF(I31&gt;0,$D$31/I31,"")</f>
      </c>
      <c r="K31" s="9"/>
      <c r="L31" s="9"/>
      <c r="M31" s="9"/>
      <c r="N31" s="11"/>
      <c r="O31" s="1"/>
      <c r="P31" s="1"/>
      <c r="Q31" s="1"/>
      <c r="R31" s="1"/>
    </row>
    <row r="32" spans="1:18" ht="13.5" thickBot="1">
      <c r="A32" s="178"/>
      <c r="B32" s="179"/>
      <c r="C32" s="179"/>
      <c r="D32" s="182"/>
      <c r="E32" s="183"/>
      <c r="F32" s="160"/>
      <c r="G32" s="160"/>
      <c r="H32" s="160"/>
      <c r="I32" s="9"/>
      <c r="J32" s="121">
        <f>IF(I32&gt;0,$D$31/I32,"")</f>
      </c>
      <c r="K32" s="9" t="s">
        <v>71</v>
      </c>
      <c r="L32" s="9"/>
      <c r="M32" s="9"/>
      <c r="N32" s="11"/>
      <c r="O32" s="1"/>
      <c r="P32" s="1"/>
      <c r="Q32" s="1"/>
      <c r="R32" s="1"/>
    </row>
    <row r="33" spans="1:18" ht="12.75">
      <c r="A33" s="178"/>
      <c r="B33" s="179"/>
      <c r="C33" s="179"/>
      <c r="D33" s="182"/>
      <c r="E33" s="183"/>
      <c r="F33" s="136"/>
      <c r="G33" s="136"/>
      <c r="H33" s="136"/>
      <c r="I33" s="168"/>
      <c r="J33" s="169"/>
      <c r="K33" s="9"/>
      <c r="L33" s="9"/>
      <c r="M33" s="9"/>
      <c r="N33" s="11"/>
      <c r="O33" s="1"/>
      <c r="P33" s="1"/>
      <c r="Q33" s="1"/>
      <c r="R33" s="1"/>
    </row>
    <row r="34" spans="1:18" ht="12.75">
      <c r="A34" s="135" t="s">
        <v>72</v>
      </c>
      <c r="B34" s="9"/>
      <c r="C34" s="9"/>
      <c r="D34" s="9"/>
      <c r="E34" s="11"/>
      <c r="F34" s="170"/>
      <c r="G34" s="170"/>
      <c r="H34" s="170"/>
      <c r="I34" s="170"/>
      <c r="J34" s="171"/>
      <c r="K34" s="9"/>
      <c r="L34" s="9"/>
      <c r="M34" s="9"/>
      <c r="N34" s="11"/>
      <c r="O34" s="1"/>
      <c r="P34" s="1"/>
      <c r="Q34" s="1"/>
      <c r="R34" s="1"/>
    </row>
    <row r="35" spans="1:18" ht="12.75">
      <c r="A35" s="8"/>
      <c r="B35" s="9"/>
      <c r="C35" s="9"/>
      <c r="D35" s="9"/>
      <c r="E35" s="11"/>
      <c r="F35" s="170"/>
      <c r="G35" s="170"/>
      <c r="H35" s="170"/>
      <c r="I35" s="170"/>
      <c r="J35" s="171"/>
      <c r="K35" s="9"/>
      <c r="L35" s="9"/>
      <c r="M35" s="9"/>
      <c r="N35" s="11"/>
      <c r="O35" s="1"/>
      <c r="P35" s="1"/>
      <c r="Q35" s="1"/>
      <c r="R35" s="1"/>
    </row>
    <row r="36" spans="1:18" ht="13.5" thickBot="1">
      <c r="A36" s="12"/>
      <c r="B36" s="13"/>
      <c r="C36" s="13"/>
      <c r="D36" s="13"/>
      <c r="E36" s="14"/>
      <c r="F36" s="172"/>
      <c r="G36" s="172"/>
      <c r="H36" s="172"/>
      <c r="I36" s="172"/>
      <c r="J36" s="173"/>
      <c r="K36" s="13"/>
      <c r="L36" s="13"/>
      <c r="M36" s="13"/>
      <c r="N36" s="14"/>
      <c r="O36" s="1"/>
      <c r="P36" s="1"/>
      <c r="Q36" s="1"/>
      <c r="R36" s="1"/>
    </row>
    <row r="37" spans="1:18" ht="12.75">
      <c r="A37" s="2"/>
      <c r="B37" s="2"/>
      <c r="C37" s="2"/>
      <c r="D37" s="2"/>
      <c r="E37" s="2"/>
      <c r="F37" s="163"/>
      <c r="G37" s="163"/>
      <c r="H37" s="163"/>
      <c r="I37" s="2"/>
      <c r="J37" s="2"/>
      <c r="K37" s="2"/>
      <c r="L37" s="2"/>
      <c r="M37" s="2"/>
      <c r="N37" s="2"/>
      <c r="O37" s="2"/>
      <c r="P37" s="1"/>
      <c r="Q37" s="1"/>
      <c r="R37" s="1"/>
    </row>
    <row r="38" spans="1:18" ht="12.75">
      <c r="A38" s="2"/>
      <c r="B38" s="2"/>
      <c r="C38" s="2"/>
      <c r="D38" s="2"/>
      <c r="E38" s="2"/>
      <c r="F38" s="163"/>
      <c r="G38" s="163"/>
      <c r="H38" s="163"/>
      <c r="I38" s="2"/>
      <c r="J38" s="2"/>
      <c r="K38" s="2"/>
      <c r="L38" s="2"/>
      <c r="M38" s="2"/>
      <c r="N38" s="2"/>
      <c r="O38" s="2"/>
      <c r="P38" s="1"/>
      <c r="Q38" s="1"/>
      <c r="R38" s="1"/>
    </row>
    <row r="39" spans="1:18" ht="12.75">
      <c r="A39" s="2"/>
      <c r="B39" s="2"/>
      <c r="C39" s="2"/>
      <c r="D39" s="2"/>
      <c r="E39" s="2"/>
      <c r="F39" s="163"/>
      <c r="G39" s="163"/>
      <c r="H39" s="163"/>
      <c r="I39" s="2"/>
      <c r="J39" s="2"/>
      <c r="K39" s="2"/>
      <c r="L39" s="2"/>
      <c r="M39" s="2"/>
      <c r="N39" s="2"/>
      <c r="O39" s="2"/>
      <c r="P39" s="1"/>
      <c r="Q39" s="1"/>
      <c r="R39" s="1"/>
    </row>
    <row r="40" spans="1:18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"/>
      <c r="Q40" s="1"/>
      <c r="R40" s="1"/>
    </row>
    <row r="41" spans="1:1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</sheetData>
  <mergeCells count="47">
    <mergeCell ref="C10:D10"/>
    <mergeCell ref="D22:E23"/>
    <mergeCell ref="B25:C25"/>
    <mergeCell ref="C5:D5"/>
    <mergeCell ref="C6:D6"/>
    <mergeCell ref="C7:D7"/>
    <mergeCell ref="C8:D8"/>
    <mergeCell ref="D25:E25"/>
    <mergeCell ref="B26:C26"/>
    <mergeCell ref="D26:E26"/>
    <mergeCell ref="F37:H37"/>
    <mergeCell ref="F33:J36"/>
    <mergeCell ref="F30:H30"/>
    <mergeCell ref="F31:H31"/>
    <mergeCell ref="D30:E30"/>
    <mergeCell ref="A31:C33"/>
    <mergeCell ref="D31:E33"/>
    <mergeCell ref="B27:C27"/>
    <mergeCell ref="F38:H38"/>
    <mergeCell ref="F39:H39"/>
    <mergeCell ref="A17:A18"/>
    <mergeCell ref="D17:E17"/>
    <mergeCell ref="D18:E18"/>
    <mergeCell ref="D19:E19"/>
    <mergeCell ref="D20:E20"/>
    <mergeCell ref="D21:E21"/>
    <mergeCell ref="A22:C23"/>
    <mergeCell ref="F32:H32"/>
    <mergeCell ref="G6:M6"/>
    <mergeCell ref="F25:H25"/>
    <mergeCell ref="F26:H26"/>
    <mergeCell ref="F12:H12"/>
    <mergeCell ref="A1:N3"/>
    <mergeCell ref="A12:E12"/>
    <mergeCell ref="F24:J24"/>
    <mergeCell ref="A13:A14"/>
    <mergeCell ref="D13:E13"/>
    <mergeCell ref="D14:E14"/>
    <mergeCell ref="A15:A16"/>
    <mergeCell ref="D15:E15"/>
    <mergeCell ref="D16:E16"/>
    <mergeCell ref="G5:M5"/>
    <mergeCell ref="B28:C28"/>
    <mergeCell ref="D27:E27"/>
    <mergeCell ref="D28:E28"/>
    <mergeCell ref="B29:C29"/>
    <mergeCell ref="D29:E29"/>
  </mergeCells>
  <conditionalFormatting sqref="B26:E2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300" verticalDpi="300" orientation="landscape" paperSize="9" r:id="rId3"/>
  <headerFooter alignWithMargins="0">
    <oddFooter>&amp;LKrycí list&amp;C&amp;F&amp;RStránka &amp;P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9"/>
  <dimension ref="A1:G9"/>
  <sheetViews>
    <sheetView workbookViewId="0" topLeftCell="A1">
      <selection activeCell="A2" sqref="A2"/>
    </sheetView>
  </sheetViews>
  <sheetFormatPr defaultColWidth="9.00390625" defaultRowHeight="12.75"/>
  <cols>
    <col min="1" max="1" width="43.625" style="0" customWidth="1"/>
    <col min="4" max="4" width="9.875" style="0" customWidth="1"/>
    <col min="5" max="5" width="10.25390625" style="0" customWidth="1"/>
    <col min="6" max="6" width="11.125" style="0" customWidth="1"/>
    <col min="7" max="7" width="11.625" style="0" customWidth="1"/>
  </cols>
  <sheetData>
    <row r="1" spans="1:7" ht="13.5" thickBot="1">
      <c r="A1" s="84" t="s">
        <v>32</v>
      </c>
      <c r="B1" s="85" t="s">
        <v>33</v>
      </c>
      <c r="C1" s="86" t="s">
        <v>34</v>
      </c>
      <c r="D1" s="86" t="s">
        <v>35</v>
      </c>
      <c r="E1" s="87" t="s">
        <v>36</v>
      </c>
      <c r="F1" s="85" t="s">
        <v>37</v>
      </c>
      <c r="G1" s="88" t="s">
        <v>38</v>
      </c>
    </row>
    <row r="2" spans="1:7" ht="16.5" customHeight="1">
      <c r="A2" s="89"/>
      <c r="B2" s="90"/>
      <c r="C2" s="91"/>
      <c r="D2" s="92"/>
      <c r="E2" s="93">
        <f>IF(B2="%",Rekapitulace!F14,"")</f>
      </c>
      <c r="F2" s="94">
        <f>IF($C2="VI",IF($B2="Kč",$D2,($D2/100)*$E2),"")</f>
      </c>
      <c r="G2" s="95">
        <f aca="true" t="shared" si="0" ref="G2:G8">IF($C2="XI",IF($B2="Kč",$D2,($D2/100)*$E2),"")</f>
      </c>
    </row>
    <row r="3" spans="1:7" ht="16.5" customHeight="1">
      <c r="A3" s="96"/>
      <c r="B3" s="97"/>
      <c r="C3" s="98"/>
      <c r="D3" s="99"/>
      <c r="E3" s="100">
        <f>IF(B3="%",Rekapitulace!F14,"")</f>
      </c>
      <c r="F3" s="101">
        <f aca="true" t="shared" si="1" ref="F3:F8">IF(C3="VI",IF(B3="Kč",D3,(D3/100)*E3),"")</f>
      </c>
      <c r="G3" s="95">
        <f t="shared" si="0"/>
      </c>
    </row>
    <row r="4" spans="1:7" ht="16.5" customHeight="1">
      <c r="A4" s="96"/>
      <c r="B4" s="97"/>
      <c r="C4" s="98"/>
      <c r="D4" s="99"/>
      <c r="E4" s="100">
        <f>IF(B4="%",Rekapitulace!F14,"")</f>
      </c>
      <c r="F4" s="101">
        <f t="shared" si="1"/>
      </c>
      <c r="G4" s="95">
        <f t="shared" si="0"/>
      </c>
    </row>
    <row r="5" spans="1:7" ht="16.5" customHeight="1">
      <c r="A5" s="96"/>
      <c r="B5" s="97"/>
      <c r="C5" s="98"/>
      <c r="D5" s="99"/>
      <c r="E5" s="100">
        <f>IF(B5="%",Rekapitulace!F14,"")</f>
      </c>
      <c r="F5" s="101">
        <f t="shared" si="1"/>
      </c>
      <c r="G5" s="95">
        <f t="shared" si="0"/>
      </c>
    </row>
    <row r="6" spans="1:7" ht="16.5" customHeight="1">
      <c r="A6" s="96"/>
      <c r="B6" s="97"/>
      <c r="C6" s="98"/>
      <c r="D6" s="99"/>
      <c r="E6" s="100">
        <f>IF(B6="%",Rekapitulace!F14,"")</f>
      </c>
      <c r="F6" s="101">
        <f t="shared" si="1"/>
      </c>
      <c r="G6" s="95">
        <f t="shared" si="0"/>
      </c>
    </row>
    <row r="7" spans="1:7" ht="16.5" customHeight="1">
      <c r="A7" s="96"/>
      <c r="B7" s="97"/>
      <c r="C7" s="98"/>
      <c r="D7" s="99"/>
      <c r="E7" s="100">
        <f>IF(B7="%",Rekapitulace!F14,"")</f>
      </c>
      <c r="F7" s="101">
        <f t="shared" si="1"/>
      </c>
      <c r="G7" s="95">
        <f t="shared" si="0"/>
      </c>
    </row>
    <row r="8" spans="1:7" ht="16.5" customHeight="1" thickBot="1">
      <c r="A8" s="102"/>
      <c r="B8" s="103"/>
      <c r="C8" s="104"/>
      <c r="D8" s="105"/>
      <c r="E8" s="106">
        <f>IF(B8="%",Rekapitulace!F14,"")</f>
      </c>
      <c r="F8" s="101">
        <f t="shared" si="1"/>
      </c>
      <c r="G8" s="95">
        <f t="shared" si="0"/>
      </c>
    </row>
    <row r="9" spans="1:7" ht="13.5" thickBot="1">
      <c r="A9" s="107" t="s">
        <v>39</v>
      </c>
      <c r="B9" s="108"/>
      <c r="C9" s="108"/>
      <c r="D9" s="108"/>
      <c r="E9" s="108"/>
      <c r="F9" s="109">
        <f>SUM(F2:F8)</f>
        <v>0</v>
      </c>
      <c r="G9" s="110">
        <f>SUM(G2:G8)</f>
        <v>0</v>
      </c>
    </row>
  </sheetData>
  <dataValidations count="2">
    <dataValidation type="list" allowBlank="1" showInputMessage="1" showErrorMessage="1" sqref="B2:B8">
      <formula1>"%,Kč"</formula1>
    </dataValidation>
    <dataValidation type="list" allowBlank="1" showInputMessage="1" showErrorMessage="1" sqref="C2:C8">
      <formula1>"VI,XI"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Footer>&amp;LPřirážky&amp;C&amp;F&amp;RStránka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Z67"/>
  <sheetViews>
    <sheetView workbookViewId="0" topLeftCell="A1">
      <selection activeCell="A1" sqref="A1:J1"/>
    </sheetView>
  </sheetViews>
  <sheetFormatPr defaultColWidth="9.00390625" defaultRowHeight="12.75"/>
  <cols>
    <col min="1" max="1" width="5.375" style="0" customWidth="1"/>
    <col min="2" max="2" width="12.25390625" style="0" customWidth="1"/>
    <col min="3" max="3" width="47.25390625" style="0" customWidth="1"/>
    <col min="4" max="4" width="6.125" style="0" customWidth="1"/>
    <col min="5" max="5" width="12.375" style="0" customWidth="1"/>
    <col min="6" max="6" width="10.625" style="0" customWidth="1"/>
    <col min="7" max="7" width="10.75390625" style="0" customWidth="1"/>
    <col min="8" max="8" width="11.00390625" style="0" customWidth="1"/>
    <col min="9" max="9" width="10.875" style="0" customWidth="1"/>
    <col min="10" max="10" width="4.75390625" style="0" customWidth="1"/>
    <col min="11" max="16" width="0" style="0" hidden="1" customWidth="1"/>
  </cols>
  <sheetData>
    <row r="1" spans="1:26" ht="13.5" thickBot="1">
      <c r="A1" s="193" t="s">
        <v>103</v>
      </c>
      <c r="B1" s="194"/>
      <c r="C1" s="194"/>
      <c r="D1" s="194"/>
      <c r="E1" s="194"/>
      <c r="F1" s="194"/>
      <c r="G1" s="194"/>
      <c r="H1" s="194"/>
      <c r="I1" s="194"/>
      <c r="J1" s="19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24" t="s">
        <v>104</v>
      </c>
      <c r="B2" s="25" t="s">
        <v>105</v>
      </c>
      <c r="C2" s="25" t="s">
        <v>106</v>
      </c>
      <c r="D2" s="25" t="s">
        <v>107</v>
      </c>
      <c r="E2" s="26" t="s">
        <v>108</v>
      </c>
      <c r="F2" s="27"/>
      <c r="G2" s="28" t="s">
        <v>109</v>
      </c>
      <c r="H2" s="28"/>
      <c r="I2" s="29" t="s">
        <v>110</v>
      </c>
      <c r="J2" s="30" t="s">
        <v>111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31" t="s">
        <v>112</v>
      </c>
      <c r="B3" s="32" t="s">
        <v>113</v>
      </c>
      <c r="C3" s="32"/>
      <c r="D3" s="32" t="s">
        <v>114</v>
      </c>
      <c r="E3" s="33" t="s">
        <v>113</v>
      </c>
      <c r="F3" s="34" t="s">
        <v>115</v>
      </c>
      <c r="G3" s="35" t="s">
        <v>116</v>
      </c>
      <c r="H3" s="36" t="s">
        <v>117</v>
      </c>
      <c r="I3" s="34" t="s">
        <v>118</v>
      </c>
      <c r="J3" s="37" t="s">
        <v>119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>
      <c r="A4" s="195" t="s">
        <v>125</v>
      </c>
      <c r="B4" s="196"/>
      <c r="C4" s="196"/>
      <c r="D4" s="196"/>
      <c r="E4" s="196"/>
      <c r="F4" s="196"/>
      <c r="G4" s="196"/>
      <c r="H4" s="196"/>
      <c r="I4" s="196"/>
      <c r="J4" s="19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38"/>
      <c r="B5" s="198" t="s">
        <v>126</v>
      </c>
      <c r="C5" s="199"/>
      <c r="D5" s="199"/>
      <c r="E5" s="199"/>
      <c r="F5" s="199"/>
      <c r="G5" s="199"/>
      <c r="H5" s="199"/>
      <c r="I5" s="199"/>
      <c r="J5" s="20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39" t="s">
        <v>127</v>
      </c>
      <c r="B6" s="39" t="s">
        <v>128</v>
      </c>
      <c r="C6" s="40" t="s">
        <v>129</v>
      </c>
      <c r="D6" s="39" t="s">
        <v>130</v>
      </c>
      <c r="E6" s="41">
        <v>1</v>
      </c>
      <c r="F6" s="42"/>
      <c r="G6" s="42">
        <f>IF(E6=0,,E6*F6*Úvod!E16)</f>
        <v>0</v>
      </c>
      <c r="H6" s="42"/>
      <c r="I6" s="43">
        <f>IF(E6=0,,E6*K6)</f>
        <v>0</v>
      </c>
      <c r="J6" s="44">
        <v>19</v>
      </c>
      <c r="K6" s="1">
        <v>0</v>
      </c>
      <c r="L6" s="1"/>
      <c r="M6" s="1"/>
      <c r="N6" s="1"/>
      <c r="O6" s="1"/>
      <c r="P6" s="1" t="s">
        <v>131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45" t="s">
        <v>127</v>
      </c>
      <c r="B7" s="45" t="s">
        <v>132</v>
      </c>
      <c r="C7" s="46" t="s">
        <v>133</v>
      </c>
      <c r="D7" s="45" t="s">
        <v>130</v>
      </c>
      <c r="E7" s="47">
        <v>1</v>
      </c>
      <c r="F7" s="48"/>
      <c r="G7" s="48">
        <f>IF(E7=0,,E7*F7*Úvod!E16)</f>
        <v>0</v>
      </c>
      <c r="H7" s="48"/>
      <c r="I7" s="49">
        <f>IF(E7=0,,E7*K7)</f>
        <v>0</v>
      </c>
      <c r="J7" s="50">
        <v>19</v>
      </c>
      <c r="K7" s="1">
        <v>0</v>
      </c>
      <c r="L7" s="1"/>
      <c r="M7" s="1"/>
      <c r="N7" s="1"/>
      <c r="O7" s="1"/>
      <c r="P7" s="1" t="s">
        <v>134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45" t="s">
        <v>135</v>
      </c>
      <c r="B8" s="45" t="s">
        <v>136</v>
      </c>
      <c r="C8" s="46" t="s">
        <v>137</v>
      </c>
      <c r="D8" s="45" t="s">
        <v>130</v>
      </c>
      <c r="E8" s="47">
        <v>1</v>
      </c>
      <c r="F8" s="48"/>
      <c r="G8" s="48">
        <f>IF(E8=0,,E8*F8*Úvod!E16)</f>
        <v>0</v>
      </c>
      <c r="H8" s="48"/>
      <c r="I8" s="49">
        <f>IF(E8=0,,E8*K8)</f>
        <v>0</v>
      </c>
      <c r="J8" s="50">
        <v>19</v>
      </c>
      <c r="K8" s="1">
        <v>0</v>
      </c>
      <c r="L8" s="1"/>
      <c r="M8" s="1"/>
      <c r="N8" s="1"/>
      <c r="O8" s="1"/>
      <c r="P8" s="1" t="s">
        <v>138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51" t="s">
        <v>135</v>
      </c>
      <c r="B9" s="51" t="s">
        <v>139</v>
      </c>
      <c r="C9" s="52" t="s">
        <v>140</v>
      </c>
      <c r="D9" s="51" t="s">
        <v>130</v>
      </c>
      <c r="E9" s="53">
        <v>1</v>
      </c>
      <c r="F9" s="54"/>
      <c r="G9" s="54">
        <f>IF(E9=0,,E9*F9*Úvod!E16)</f>
        <v>0</v>
      </c>
      <c r="H9" s="54"/>
      <c r="I9" s="55">
        <f>IF(E9=0,,E9*K9)</f>
        <v>0</v>
      </c>
      <c r="J9" s="56">
        <v>19</v>
      </c>
      <c r="K9" s="1">
        <v>0</v>
      </c>
      <c r="L9" s="1"/>
      <c r="M9" s="1"/>
      <c r="N9" s="1"/>
      <c r="O9" s="1"/>
      <c r="P9" s="1" t="s">
        <v>141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thickBot="1">
      <c r="A10" s="57"/>
      <c r="B10" s="58" t="s">
        <v>142</v>
      </c>
      <c r="C10" s="58"/>
      <c r="D10" s="58"/>
      <c r="E10" s="59"/>
      <c r="F10" s="60"/>
      <c r="G10" s="60">
        <f>SUM(G6:G9)</f>
        <v>0</v>
      </c>
      <c r="H10" s="60">
        <f>SUM(H6:H9)</f>
        <v>0</v>
      </c>
      <c r="I10" s="61">
        <f>SUM(I6:I9)</f>
        <v>0</v>
      </c>
      <c r="J10" s="6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38"/>
      <c r="B11" s="198" t="s">
        <v>143</v>
      </c>
      <c r="C11" s="199"/>
      <c r="D11" s="199"/>
      <c r="E11" s="199"/>
      <c r="F11" s="199"/>
      <c r="G11" s="199"/>
      <c r="H11" s="199"/>
      <c r="I11" s="199"/>
      <c r="J11" s="20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39" t="s">
        <v>144</v>
      </c>
      <c r="B12" s="39" t="s">
        <v>145</v>
      </c>
      <c r="C12" s="40" t="s">
        <v>146</v>
      </c>
      <c r="D12" s="39" t="s">
        <v>147</v>
      </c>
      <c r="E12" s="41">
        <v>30</v>
      </c>
      <c r="F12" s="42"/>
      <c r="G12" s="42">
        <f>IF(E12=0,,E12*F12*Úvod!E16)</f>
        <v>0</v>
      </c>
      <c r="H12" s="42"/>
      <c r="I12" s="43">
        <f aca="true" t="shared" si="0" ref="I12:I20">IF(E12=0,,E12*K12)</f>
        <v>0</v>
      </c>
      <c r="J12" s="44">
        <v>19</v>
      </c>
      <c r="K12" s="1">
        <v>0</v>
      </c>
      <c r="L12" s="1"/>
      <c r="M12" s="1"/>
      <c r="N12" s="1"/>
      <c r="O12" s="1"/>
      <c r="P12" s="1" t="s">
        <v>148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45" t="s">
        <v>144</v>
      </c>
      <c r="B13" s="45" t="s">
        <v>149</v>
      </c>
      <c r="C13" s="46" t="s">
        <v>150</v>
      </c>
      <c r="D13" s="45" t="s">
        <v>147</v>
      </c>
      <c r="E13" s="47">
        <v>30</v>
      </c>
      <c r="F13" s="48"/>
      <c r="G13" s="48">
        <f>IF(E13=0,,E13*F13*Úvod!E16)</f>
        <v>0</v>
      </c>
      <c r="H13" s="48"/>
      <c r="I13" s="49">
        <f t="shared" si="0"/>
        <v>0</v>
      </c>
      <c r="J13" s="50">
        <v>19</v>
      </c>
      <c r="K13" s="1">
        <v>0</v>
      </c>
      <c r="L13" s="1"/>
      <c r="M13" s="1"/>
      <c r="N13" s="1"/>
      <c r="O13" s="1"/>
      <c r="P13" s="1" t="s">
        <v>151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45" t="s">
        <v>127</v>
      </c>
      <c r="B14" s="45" t="s">
        <v>152</v>
      </c>
      <c r="C14" s="46" t="s">
        <v>153</v>
      </c>
      <c r="D14" s="45" t="s">
        <v>154</v>
      </c>
      <c r="E14" s="47">
        <v>18.72</v>
      </c>
      <c r="F14" s="48"/>
      <c r="G14" s="48">
        <f>IF(E14=0,,E14*F14*Úvod!E16)</f>
        <v>0</v>
      </c>
      <c r="H14" s="48"/>
      <c r="I14" s="49">
        <f t="shared" si="0"/>
        <v>0</v>
      </c>
      <c r="J14" s="50">
        <v>19</v>
      </c>
      <c r="K14" s="1">
        <v>0</v>
      </c>
      <c r="L14" s="1"/>
      <c r="M14" s="1"/>
      <c r="N14" s="1"/>
      <c r="O14" s="1"/>
      <c r="P14" s="1" t="s">
        <v>155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45" t="s">
        <v>127</v>
      </c>
      <c r="B15" s="45" t="s">
        <v>156</v>
      </c>
      <c r="C15" s="46" t="s">
        <v>157</v>
      </c>
      <c r="D15" s="45" t="s">
        <v>154</v>
      </c>
      <c r="E15" s="47">
        <v>55.44</v>
      </c>
      <c r="F15" s="48"/>
      <c r="G15" s="48">
        <f>IF(E15=0,,E15*F15*Úvod!E16)</f>
        <v>0</v>
      </c>
      <c r="H15" s="48"/>
      <c r="I15" s="49">
        <f t="shared" si="0"/>
        <v>0</v>
      </c>
      <c r="J15" s="50">
        <v>19</v>
      </c>
      <c r="K15" s="1">
        <v>0</v>
      </c>
      <c r="L15" s="1"/>
      <c r="M15" s="1"/>
      <c r="N15" s="1"/>
      <c r="O15" s="1"/>
      <c r="P15" s="1" t="s">
        <v>158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45" t="s">
        <v>127</v>
      </c>
      <c r="B16" s="45" t="s">
        <v>159</v>
      </c>
      <c r="C16" s="46" t="s">
        <v>160</v>
      </c>
      <c r="D16" s="45" t="s">
        <v>154</v>
      </c>
      <c r="E16" s="47">
        <v>55.44</v>
      </c>
      <c r="F16" s="48"/>
      <c r="G16" s="48">
        <f>IF(E16=0,,E16*F16*Úvod!E16)</f>
        <v>0</v>
      </c>
      <c r="H16" s="48"/>
      <c r="I16" s="49">
        <f t="shared" si="0"/>
        <v>0</v>
      </c>
      <c r="J16" s="50">
        <v>19</v>
      </c>
      <c r="K16" s="1">
        <v>0</v>
      </c>
      <c r="L16" s="1"/>
      <c r="M16" s="1"/>
      <c r="N16" s="1"/>
      <c r="O16" s="1"/>
      <c r="P16" s="1" t="s">
        <v>161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45" t="s">
        <v>127</v>
      </c>
      <c r="B17" s="45" t="s">
        <v>162</v>
      </c>
      <c r="C17" s="46" t="s">
        <v>163</v>
      </c>
      <c r="D17" s="45" t="s">
        <v>154</v>
      </c>
      <c r="E17" s="47">
        <v>24.48</v>
      </c>
      <c r="F17" s="48"/>
      <c r="G17" s="48">
        <f>IF(E17=0,,E17*F17*Úvod!E16)</f>
        <v>0</v>
      </c>
      <c r="H17" s="48"/>
      <c r="I17" s="49">
        <f t="shared" si="0"/>
        <v>0</v>
      </c>
      <c r="J17" s="50">
        <v>19</v>
      </c>
      <c r="K17" s="1">
        <v>0</v>
      </c>
      <c r="L17" s="1"/>
      <c r="M17" s="1"/>
      <c r="N17" s="1"/>
      <c r="O17" s="1"/>
      <c r="P17" s="1" t="s">
        <v>164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45" t="s">
        <v>127</v>
      </c>
      <c r="B18" s="45" t="s">
        <v>165</v>
      </c>
      <c r="C18" s="46" t="s">
        <v>166</v>
      </c>
      <c r="D18" s="45" t="s">
        <v>154</v>
      </c>
      <c r="E18" s="47">
        <v>9.63</v>
      </c>
      <c r="F18" s="48"/>
      <c r="G18" s="48">
        <f>IF(E18=0,,E18*F18*Úvod!E16)</f>
        <v>0</v>
      </c>
      <c r="H18" s="48"/>
      <c r="I18" s="49">
        <f t="shared" si="0"/>
        <v>0</v>
      </c>
      <c r="J18" s="50">
        <v>19</v>
      </c>
      <c r="K18" s="1">
        <v>0</v>
      </c>
      <c r="L18" s="1"/>
      <c r="M18" s="1"/>
      <c r="N18" s="1"/>
      <c r="O18" s="1"/>
      <c r="P18" s="1" t="s">
        <v>167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45" t="s">
        <v>127</v>
      </c>
      <c r="B19" s="45" t="s">
        <v>168</v>
      </c>
      <c r="C19" s="46" t="s">
        <v>169</v>
      </c>
      <c r="D19" s="45" t="s">
        <v>154</v>
      </c>
      <c r="E19" s="47">
        <v>24.48</v>
      </c>
      <c r="F19" s="48"/>
      <c r="G19" s="48">
        <f>IF(E19=0,,E19*F19*Úvod!E16)</f>
        <v>0</v>
      </c>
      <c r="H19" s="48"/>
      <c r="I19" s="49">
        <f t="shared" si="0"/>
        <v>0</v>
      </c>
      <c r="J19" s="50">
        <v>19</v>
      </c>
      <c r="K19" s="1">
        <v>0</v>
      </c>
      <c r="L19" s="1"/>
      <c r="M19" s="1"/>
      <c r="N19" s="1"/>
      <c r="O19" s="1"/>
      <c r="P19" s="1" t="s">
        <v>170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51" t="s">
        <v>127</v>
      </c>
      <c r="B20" s="51" t="s">
        <v>171</v>
      </c>
      <c r="C20" s="52" t="s">
        <v>172</v>
      </c>
      <c r="D20" s="51" t="s">
        <v>154</v>
      </c>
      <c r="E20" s="53">
        <v>15.41</v>
      </c>
      <c r="F20" s="54"/>
      <c r="G20" s="54">
        <f>IF(E20=0,,E20*F20*Úvod!E16)</f>
        <v>0</v>
      </c>
      <c r="H20" s="54"/>
      <c r="I20" s="55">
        <f t="shared" si="0"/>
        <v>0</v>
      </c>
      <c r="J20" s="56">
        <v>19</v>
      </c>
      <c r="K20" s="1">
        <v>0</v>
      </c>
      <c r="L20" s="1"/>
      <c r="M20" s="1"/>
      <c r="N20" s="1"/>
      <c r="O20" s="1"/>
      <c r="P20" s="1" t="s">
        <v>173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thickBot="1">
      <c r="A21" s="57"/>
      <c r="B21" s="58" t="s">
        <v>174</v>
      </c>
      <c r="C21" s="58"/>
      <c r="D21" s="58"/>
      <c r="E21" s="59"/>
      <c r="F21" s="60"/>
      <c r="G21" s="60">
        <f>SUM(G12:G20)</f>
        <v>0</v>
      </c>
      <c r="H21" s="60">
        <f>SUM(H12:H20)</f>
        <v>0</v>
      </c>
      <c r="I21" s="61">
        <f>SUM(I12:I20)</f>
        <v>0</v>
      </c>
      <c r="J21" s="6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38"/>
      <c r="B22" s="198" t="s">
        <v>175</v>
      </c>
      <c r="C22" s="199"/>
      <c r="D22" s="199"/>
      <c r="E22" s="199"/>
      <c r="F22" s="199"/>
      <c r="G22" s="199"/>
      <c r="H22" s="199"/>
      <c r="I22" s="199"/>
      <c r="J22" s="20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39" t="s">
        <v>176</v>
      </c>
      <c r="B23" s="39" t="s">
        <v>177</v>
      </c>
      <c r="C23" s="40" t="s">
        <v>178</v>
      </c>
      <c r="D23" s="39" t="s">
        <v>154</v>
      </c>
      <c r="E23" s="41">
        <v>2.83</v>
      </c>
      <c r="F23" s="42"/>
      <c r="G23" s="42">
        <f>IF(E23=0,,E23*F23*Úvod!E16)</f>
        <v>0</v>
      </c>
      <c r="H23" s="42"/>
      <c r="I23" s="43">
        <f>IF(E23=0,,E23*K23)</f>
        <v>7.1002436</v>
      </c>
      <c r="J23" s="44">
        <v>19</v>
      </c>
      <c r="K23" s="1">
        <v>2.50892</v>
      </c>
      <c r="L23" s="1"/>
      <c r="M23" s="1"/>
      <c r="N23" s="1"/>
      <c r="O23" s="1"/>
      <c r="P23" s="1" t="s">
        <v>179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51" t="s">
        <v>176</v>
      </c>
      <c r="B24" s="51" t="s">
        <v>180</v>
      </c>
      <c r="C24" s="52" t="s">
        <v>181</v>
      </c>
      <c r="D24" s="51" t="s">
        <v>182</v>
      </c>
      <c r="E24" s="53">
        <v>0.04</v>
      </c>
      <c r="F24" s="54"/>
      <c r="G24" s="54">
        <f>IF(E24=0,,E24*F24*Úvod!E16)</f>
        <v>0</v>
      </c>
      <c r="H24" s="54"/>
      <c r="I24" s="55">
        <f>IF(E24=0,,E24*K24)</f>
        <v>0.04212</v>
      </c>
      <c r="J24" s="56">
        <v>19</v>
      </c>
      <c r="K24" s="1">
        <v>1.053</v>
      </c>
      <c r="L24" s="1"/>
      <c r="M24" s="1"/>
      <c r="N24" s="1"/>
      <c r="O24" s="1"/>
      <c r="P24" s="1" t="s">
        <v>183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thickBot="1">
      <c r="A25" s="57"/>
      <c r="B25" s="58" t="s">
        <v>184</v>
      </c>
      <c r="C25" s="58"/>
      <c r="D25" s="58"/>
      <c r="E25" s="59"/>
      <c r="F25" s="60"/>
      <c r="G25" s="60">
        <f>SUM(G23:G24)</f>
        <v>0</v>
      </c>
      <c r="H25" s="60">
        <f>SUM(H23:H24)</f>
        <v>0</v>
      </c>
      <c r="I25" s="61">
        <f>SUM(I23:I24)</f>
        <v>7.1423635999999995</v>
      </c>
      <c r="J25" s="6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38"/>
      <c r="B26" s="198" t="s">
        <v>185</v>
      </c>
      <c r="C26" s="199"/>
      <c r="D26" s="199"/>
      <c r="E26" s="199"/>
      <c r="F26" s="199"/>
      <c r="G26" s="199"/>
      <c r="H26" s="199"/>
      <c r="I26" s="199"/>
      <c r="J26" s="20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63" t="s">
        <v>186</v>
      </c>
      <c r="B27" s="63" t="s">
        <v>187</v>
      </c>
      <c r="C27" s="64" t="s">
        <v>188</v>
      </c>
      <c r="D27" s="63" t="s">
        <v>154</v>
      </c>
      <c r="E27" s="65">
        <v>5.98</v>
      </c>
      <c r="F27" s="66"/>
      <c r="G27" s="66">
        <f>IF(E27=0,,E27*F27*Úvod!E16)</f>
        <v>0</v>
      </c>
      <c r="H27" s="66"/>
      <c r="I27" s="67">
        <f>IF(E27=0,,E27*K27)</f>
        <v>11.306804600000001</v>
      </c>
      <c r="J27" s="68">
        <v>19</v>
      </c>
      <c r="K27" s="1">
        <v>1.89077</v>
      </c>
      <c r="L27" s="1"/>
      <c r="M27" s="1"/>
      <c r="N27" s="1"/>
      <c r="O27" s="1"/>
      <c r="P27" s="1" t="s">
        <v>189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thickBot="1">
      <c r="A28" s="57"/>
      <c r="B28" s="58" t="s">
        <v>190</v>
      </c>
      <c r="C28" s="58"/>
      <c r="D28" s="58"/>
      <c r="E28" s="59"/>
      <c r="F28" s="60"/>
      <c r="G28" s="60">
        <f>SUM(G27:G27)</f>
        <v>0</v>
      </c>
      <c r="H28" s="60">
        <f>SUM(H27:H27)</f>
        <v>0</v>
      </c>
      <c r="I28" s="61">
        <f>SUM(I27:I27)</f>
        <v>11.306804600000001</v>
      </c>
      <c r="J28" s="6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38"/>
      <c r="B29" s="198" t="s">
        <v>191</v>
      </c>
      <c r="C29" s="199"/>
      <c r="D29" s="199"/>
      <c r="E29" s="199"/>
      <c r="F29" s="199"/>
      <c r="G29" s="199"/>
      <c r="H29" s="199"/>
      <c r="I29" s="199"/>
      <c r="J29" s="20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39" t="s">
        <v>186</v>
      </c>
      <c r="B30" s="39" t="s">
        <v>192</v>
      </c>
      <c r="C30" s="40" t="s">
        <v>193</v>
      </c>
      <c r="D30" s="39" t="s">
        <v>130</v>
      </c>
      <c r="E30" s="41">
        <v>3</v>
      </c>
      <c r="F30" s="42"/>
      <c r="G30" s="42">
        <f>IF(E30=0,,E30*F30*Úvod!E16)</f>
        <v>0</v>
      </c>
      <c r="H30" s="42"/>
      <c r="I30" s="43">
        <f aca="true" t="shared" si="1" ref="I30:I50">IF(E30=0,,E30*K30)</f>
        <v>0.21225</v>
      </c>
      <c r="J30" s="44">
        <v>19</v>
      </c>
      <c r="K30" s="1">
        <v>0.07075</v>
      </c>
      <c r="L30" s="1"/>
      <c r="M30" s="1"/>
      <c r="N30" s="1"/>
      <c r="O30" s="1"/>
      <c r="P30" s="1" t="s">
        <v>194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45" t="s">
        <v>186</v>
      </c>
      <c r="B31" s="45" t="s">
        <v>195</v>
      </c>
      <c r="C31" s="46" t="s">
        <v>196</v>
      </c>
      <c r="D31" s="45" t="s">
        <v>197</v>
      </c>
      <c r="E31" s="47">
        <v>32</v>
      </c>
      <c r="F31" s="48"/>
      <c r="G31" s="48">
        <f>IF(E31=0,,E31*F31*Úvod!E16)</f>
        <v>0</v>
      </c>
      <c r="H31" s="48"/>
      <c r="I31" s="49">
        <f t="shared" si="1"/>
        <v>0</v>
      </c>
      <c r="J31" s="50">
        <v>19</v>
      </c>
      <c r="K31" s="1">
        <v>0</v>
      </c>
      <c r="L31" s="1"/>
      <c r="M31" s="1"/>
      <c r="N31" s="1"/>
      <c r="O31" s="1"/>
      <c r="P31" s="1" t="s">
        <v>198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45" t="s">
        <v>199</v>
      </c>
      <c r="B32" s="45">
        <v>2861357300</v>
      </c>
      <c r="C32" s="46" t="s">
        <v>200</v>
      </c>
      <c r="D32" s="45" t="s">
        <v>201</v>
      </c>
      <c r="E32" s="47">
        <v>22</v>
      </c>
      <c r="F32" s="48"/>
      <c r="G32" s="48"/>
      <c r="H32" s="48">
        <f>IF(E32=0,,E32*F32*Úvod!E16)</f>
        <v>0</v>
      </c>
      <c r="I32" s="49">
        <f t="shared" si="1"/>
        <v>0.022</v>
      </c>
      <c r="J32" s="50">
        <v>19</v>
      </c>
      <c r="K32" s="1">
        <v>0.001</v>
      </c>
      <c r="L32" s="1"/>
      <c r="M32" s="1"/>
      <c r="N32" s="1"/>
      <c r="O32" s="1"/>
      <c r="P32" s="1" t="s">
        <v>202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45" t="s">
        <v>186</v>
      </c>
      <c r="B33" s="45" t="s">
        <v>203</v>
      </c>
      <c r="C33" s="46" t="s">
        <v>204</v>
      </c>
      <c r="D33" s="45" t="s">
        <v>197</v>
      </c>
      <c r="E33" s="47">
        <v>54</v>
      </c>
      <c r="F33" s="48"/>
      <c r="G33" s="48">
        <f>IF(E33=0,,E33*F33*Úvod!E16)</f>
        <v>0</v>
      </c>
      <c r="H33" s="48"/>
      <c r="I33" s="49">
        <f t="shared" si="1"/>
        <v>0.0054</v>
      </c>
      <c r="J33" s="50">
        <v>19</v>
      </c>
      <c r="K33" s="1">
        <v>0.0001</v>
      </c>
      <c r="L33" s="1"/>
      <c r="M33" s="1"/>
      <c r="N33" s="1"/>
      <c r="O33" s="1"/>
      <c r="P33" s="1" t="s">
        <v>205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5.5">
      <c r="A34" s="45" t="s">
        <v>199</v>
      </c>
      <c r="B34" s="45">
        <v>2866114100</v>
      </c>
      <c r="C34" s="46" t="s">
        <v>206</v>
      </c>
      <c r="D34" s="45" t="s">
        <v>130</v>
      </c>
      <c r="E34" s="47">
        <v>3</v>
      </c>
      <c r="F34" s="48"/>
      <c r="G34" s="48"/>
      <c r="H34" s="48">
        <f>IF(E34=0,,E34*F34*Úvod!E16)</f>
        <v>0</v>
      </c>
      <c r="I34" s="49">
        <f t="shared" si="1"/>
        <v>0.0045000000000000005</v>
      </c>
      <c r="J34" s="50">
        <v>19</v>
      </c>
      <c r="K34" s="1">
        <v>0.0015</v>
      </c>
      <c r="L34" s="1"/>
      <c r="M34" s="1"/>
      <c r="N34" s="1"/>
      <c r="O34" s="1"/>
      <c r="P34" s="1" t="s">
        <v>207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5.5">
      <c r="A35" s="45" t="s">
        <v>199</v>
      </c>
      <c r="B35" s="45">
        <v>2866114600</v>
      </c>
      <c r="C35" s="46" t="s">
        <v>208</v>
      </c>
      <c r="D35" s="45" t="s">
        <v>130</v>
      </c>
      <c r="E35" s="47">
        <v>36.5</v>
      </c>
      <c r="F35" s="48"/>
      <c r="G35" s="48"/>
      <c r="H35" s="48">
        <f>IF(E35=0,,E35*F35*Úvod!E16)</f>
        <v>0</v>
      </c>
      <c r="I35" s="49">
        <f t="shared" si="1"/>
        <v>0.062049999999999994</v>
      </c>
      <c r="J35" s="50">
        <v>19</v>
      </c>
      <c r="K35" s="1">
        <v>0.0017</v>
      </c>
      <c r="L35" s="1"/>
      <c r="M35" s="1"/>
      <c r="N35" s="1"/>
      <c r="O35" s="1"/>
      <c r="P35" s="1" t="s">
        <v>209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5.5">
      <c r="A36" s="45" t="s">
        <v>199</v>
      </c>
      <c r="B36" s="45">
        <v>2866115100</v>
      </c>
      <c r="C36" s="46" t="s">
        <v>210</v>
      </c>
      <c r="D36" s="45" t="s">
        <v>130</v>
      </c>
      <c r="E36" s="47">
        <v>14.5</v>
      </c>
      <c r="F36" s="48"/>
      <c r="G36" s="48"/>
      <c r="H36" s="48">
        <f>IF(E36=0,,E36*F36*Úvod!E16)</f>
        <v>0</v>
      </c>
      <c r="I36" s="49">
        <f t="shared" si="1"/>
        <v>0.0377</v>
      </c>
      <c r="J36" s="50">
        <v>19</v>
      </c>
      <c r="K36" s="1">
        <v>0.0026</v>
      </c>
      <c r="L36" s="1"/>
      <c r="M36" s="1"/>
      <c r="N36" s="1"/>
      <c r="O36" s="1"/>
      <c r="P36" s="1" t="s">
        <v>211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5.5">
      <c r="A37" s="45" t="s">
        <v>199</v>
      </c>
      <c r="B37" s="45">
        <v>2866115600</v>
      </c>
      <c r="C37" s="46" t="s">
        <v>212</v>
      </c>
      <c r="D37" s="45" t="s">
        <v>130</v>
      </c>
      <c r="E37" s="47">
        <v>5</v>
      </c>
      <c r="F37" s="48"/>
      <c r="G37" s="48"/>
      <c r="H37" s="48">
        <f>IF(E37=0,,E37*F37*Úvod!E16)</f>
        <v>0</v>
      </c>
      <c r="I37" s="49">
        <f t="shared" si="1"/>
        <v>0.0205</v>
      </c>
      <c r="J37" s="50">
        <v>19</v>
      </c>
      <c r="K37" s="1">
        <v>0.0041</v>
      </c>
      <c r="L37" s="1"/>
      <c r="M37" s="1"/>
      <c r="N37" s="1"/>
      <c r="O37" s="1"/>
      <c r="P37" s="1" t="s">
        <v>213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45" t="s">
        <v>199</v>
      </c>
      <c r="B38" s="45">
        <v>2866465900</v>
      </c>
      <c r="C38" s="46" t="s">
        <v>214</v>
      </c>
      <c r="D38" s="45" t="s">
        <v>130</v>
      </c>
      <c r="E38" s="47">
        <v>7</v>
      </c>
      <c r="F38" s="48"/>
      <c r="G38" s="48"/>
      <c r="H38" s="48">
        <f>IF(E38=0,,E38*F38*Úvod!E16)</f>
        <v>0</v>
      </c>
      <c r="I38" s="49">
        <f t="shared" si="1"/>
        <v>0</v>
      </c>
      <c r="J38" s="50">
        <v>19</v>
      </c>
      <c r="K38" s="1">
        <v>0</v>
      </c>
      <c r="L38" s="1"/>
      <c r="M38" s="1"/>
      <c r="N38" s="1"/>
      <c r="O38" s="1"/>
      <c r="P38" s="1" t="s">
        <v>215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45" t="s">
        <v>199</v>
      </c>
      <c r="B39" s="45">
        <v>2866466400</v>
      </c>
      <c r="C39" s="46" t="s">
        <v>216</v>
      </c>
      <c r="D39" s="45" t="s">
        <v>130</v>
      </c>
      <c r="E39" s="47">
        <v>4</v>
      </c>
      <c r="F39" s="48"/>
      <c r="G39" s="48"/>
      <c r="H39" s="48">
        <f>IF(E39=0,,E39*F39*Úvod!E16)</f>
        <v>0</v>
      </c>
      <c r="I39" s="49">
        <f t="shared" si="1"/>
        <v>0</v>
      </c>
      <c r="J39" s="50">
        <v>19</v>
      </c>
      <c r="K39" s="1">
        <v>0</v>
      </c>
      <c r="L39" s="1"/>
      <c r="M39" s="1"/>
      <c r="N39" s="1"/>
      <c r="O39" s="1"/>
      <c r="P39" s="1" t="s">
        <v>217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45" t="s">
        <v>199</v>
      </c>
      <c r="B40" s="45">
        <v>2866475100</v>
      </c>
      <c r="C40" s="46" t="s">
        <v>218</v>
      </c>
      <c r="D40" s="45" t="s">
        <v>130</v>
      </c>
      <c r="E40" s="47">
        <v>2</v>
      </c>
      <c r="F40" s="48"/>
      <c r="G40" s="48"/>
      <c r="H40" s="48">
        <f>IF(E40=0,,E40*F40*Úvod!E16)</f>
        <v>0</v>
      </c>
      <c r="I40" s="49">
        <f t="shared" si="1"/>
        <v>0</v>
      </c>
      <c r="J40" s="50">
        <v>19</v>
      </c>
      <c r="K40" s="1">
        <v>0</v>
      </c>
      <c r="L40" s="1"/>
      <c r="M40" s="1"/>
      <c r="N40" s="1"/>
      <c r="O40" s="1"/>
      <c r="P40" s="1" t="s">
        <v>219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45" t="s">
        <v>186</v>
      </c>
      <c r="B41" s="45" t="s">
        <v>220</v>
      </c>
      <c r="C41" s="46" t="s">
        <v>221</v>
      </c>
      <c r="D41" s="45" t="s">
        <v>197</v>
      </c>
      <c r="E41" s="47">
        <v>5</v>
      </c>
      <c r="F41" s="48"/>
      <c r="G41" s="48">
        <f>IF(E41=0,,E41*F41*Úvod!E16)</f>
        <v>0</v>
      </c>
      <c r="H41" s="48"/>
      <c r="I41" s="49">
        <f t="shared" si="1"/>
        <v>0.00055</v>
      </c>
      <c r="J41" s="50">
        <v>19</v>
      </c>
      <c r="K41" s="1">
        <v>0.00011</v>
      </c>
      <c r="L41" s="1"/>
      <c r="M41" s="1"/>
      <c r="N41" s="1"/>
      <c r="O41" s="1"/>
      <c r="P41" s="1" t="s">
        <v>222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5.5">
      <c r="A42" s="45" t="s">
        <v>199</v>
      </c>
      <c r="B42" s="45">
        <v>2866115600</v>
      </c>
      <c r="C42" s="46" t="s">
        <v>212</v>
      </c>
      <c r="D42" s="45" t="s">
        <v>130</v>
      </c>
      <c r="E42" s="47">
        <v>5</v>
      </c>
      <c r="F42" s="48"/>
      <c r="G42" s="48"/>
      <c r="H42" s="48">
        <f>IF(E42=0,,E42*F42*Úvod!E16)</f>
        <v>0</v>
      </c>
      <c r="I42" s="49">
        <f t="shared" si="1"/>
        <v>0.0205</v>
      </c>
      <c r="J42" s="50">
        <v>19</v>
      </c>
      <c r="K42" s="1">
        <v>0.0041</v>
      </c>
      <c r="L42" s="1"/>
      <c r="M42" s="1"/>
      <c r="N42" s="1"/>
      <c r="O42" s="1"/>
      <c r="P42" s="1" t="s">
        <v>223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45" t="s">
        <v>199</v>
      </c>
      <c r="B43" s="45">
        <v>2866475900</v>
      </c>
      <c r="C43" s="46" t="s">
        <v>0</v>
      </c>
      <c r="D43" s="45" t="s">
        <v>130</v>
      </c>
      <c r="E43" s="47">
        <v>1</v>
      </c>
      <c r="F43" s="48"/>
      <c r="G43" s="48"/>
      <c r="H43" s="48">
        <f>IF(E43=0,,E43*F43*Úvod!E16)</f>
        <v>0</v>
      </c>
      <c r="I43" s="49">
        <f t="shared" si="1"/>
        <v>0</v>
      </c>
      <c r="J43" s="50">
        <v>19</v>
      </c>
      <c r="K43" s="1">
        <v>0</v>
      </c>
      <c r="L43" s="1"/>
      <c r="M43" s="1"/>
      <c r="N43" s="1"/>
      <c r="O43" s="1"/>
      <c r="P43" s="1" t="s">
        <v>1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45" t="s">
        <v>186</v>
      </c>
      <c r="B44" s="45" t="s">
        <v>2</v>
      </c>
      <c r="C44" s="46" t="s">
        <v>3</v>
      </c>
      <c r="D44" s="45" t="s">
        <v>130</v>
      </c>
      <c r="E44" s="47">
        <v>1</v>
      </c>
      <c r="F44" s="48"/>
      <c r="G44" s="48">
        <f>IF(E44=0,,E44*F44*Úvod!E16)</f>
        <v>0</v>
      </c>
      <c r="H44" s="48"/>
      <c r="I44" s="49">
        <f t="shared" si="1"/>
        <v>0.00072</v>
      </c>
      <c r="J44" s="50">
        <v>19</v>
      </c>
      <c r="K44" s="1">
        <v>0.00072</v>
      </c>
      <c r="L44" s="1"/>
      <c r="M44" s="1"/>
      <c r="N44" s="1"/>
      <c r="O44" s="1"/>
      <c r="P44" s="1" t="s">
        <v>4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45" t="s">
        <v>186</v>
      </c>
      <c r="B45" s="45" t="s">
        <v>5</v>
      </c>
      <c r="C45" s="46" t="s">
        <v>6</v>
      </c>
      <c r="D45" s="45" t="s">
        <v>197</v>
      </c>
      <c r="E45" s="47">
        <v>32</v>
      </c>
      <c r="F45" s="48"/>
      <c r="G45" s="48">
        <f>IF(E45=0,,E45*F45*Úvod!E16)</f>
        <v>0</v>
      </c>
      <c r="H45" s="48"/>
      <c r="I45" s="49">
        <f t="shared" si="1"/>
        <v>0</v>
      </c>
      <c r="J45" s="50">
        <v>19</v>
      </c>
      <c r="K45" s="1">
        <v>0</v>
      </c>
      <c r="L45" s="1"/>
      <c r="M45" s="1"/>
      <c r="N45" s="1"/>
      <c r="O45" s="1"/>
      <c r="P45" s="1" t="s">
        <v>7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45" t="s">
        <v>199</v>
      </c>
      <c r="B46" s="45">
        <v>3417651000</v>
      </c>
      <c r="C46" s="46" t="s">
        <v>8</v>
      </c>
      <c r="D46" s="45" t="s">
        <v>197</v>
      </c>
      <c r="E46" s="47">
        <v>32</v>
      </c>
      <c r="F46" s="48"/>
      <c r="G46" s="48"/>
      <c r="H46" s="48">
        <f>IF(E46=0,,E46*F46*Úvod!E16)</f>
        <v>0</v>
      </c>
      <c r="I46" s="49">
        <f t="shared" si="1"/>
        <v>0.00032</v>
      </c>
      <c r="J46" s="50">
        <v>19</v>
      </c>
      <c r="K46" s="1">
        <v>1E-05</v>
      </c>
      <c r="L46" s="1"/>
      <c r="M46" s="1"/>
      <c r="N46" s="1"/>
      <c r="O46" s="1"/>
      <c r="P46" s="1" t="s">
        <v>9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45" t="s">
        <v>186</v>
      </c>
      <c r="B47" s="45" t="s">
        <v>10</v>
      </c>
      <c r="C47" s="46" t="s">
        <v>11</v>
      </c>
      <c r="D47" s="45" t="s">
        <v>197</v>
      </c>
      <c r="E47" s="47">
        <v>32</v>
      </c>
      <c r="F47" s="48"/>
      <c r="G47" s="48">
        <f>IF(E47=0,,E47*F47*Úvod!E16)</f>
        <v>0</v>
      </c>
      <c r="H47" s="48"/>
      <c r="I47" s="49">
        <f t="shared" si="1"/>
        <v>0</v>
      </c>
      <c r="J47" s="50">
        <v>19</v>
      </c>
      <c r="K47" s="1">
        <v>0</v>
      </c>
      <c r="L47" s="1"/>
      <c r="M47" s="1"/>
      <c r="N47" s="1"/>
      <c r="O47" s="1"/>
      <c r="P47" s="1" t="s">
        <v>12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45" t="s">
        <v>199</v>
      </c>
      <c r="B48" s="45">
        <v>2832291000</v>
      </c>
      <c r="C48" s="46" t="s">
        <v>13</v>
      </c>
      <c r="D48" s="45" t="s">
        <v>130</v>
      </c>
      <c r="E48" s="47">
        <v>32</v>
      </c>
      <c r="F48" s="48"/>
      <c r="G48" s="48"/>
      <c r="H48" s="48">
        <f>IF(E48=0,,E48*F48*Úvod!E16)</f>
        <v>0</v>
      </c>
      <c r="I48" s="49">
        <f t="shared" si="1"/>
        <v>0.00544</v>
      </c>
      <c r="J48" s="50">
        <v>19</v>
      </c>
      <c r="K48" s="1">
        <v>0.00017</v>
      </c>
      <c r="L48" s="1"/>
      <c r="M48" s="1"/>
      <c r="N48" s="1"/>
      <c r="O48" s="1"/>
      <c r="P48" s="1" t="s">
        <v>14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45" t="s">
        <v>186</v>
      </c>
      <c r="B49" s="45" t="s">
        <v>15</v>
      </c>
      <c r="C49" s="46" t="s">
        <v>16</v>
      </c>
      <c r="D49" s="45" t="s">
        <v>197</v>
      </c>
      <c r="E49" s="47">
        <v>32</v>
      </c>
      <c r="F49" s="48"/>
      <c r="G49" s="48">
        <f>IF(E49=0,,E49*F49*Úvod!E16)</f>
        <v>0</v>
      </c>
      <c r="H49" s="48"/>
      <c r="I49" s="49">
        <f t="shared" si="1"/>
        <v>0</v>
      </c>
      <c r="J49" s="50">
        <v>19</v>
      </c>
      <c r="K49" s="1">
        <v>0</v>
      </c>
      <c r="L49" s="1"/>
      <c r="M49" s="1"/>
      <c r="N49" s="1"/>
      <c r="O49" s="1"/>
      <c r="P49" s="1" t="s">
        <v>17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51" t="s">
        <v>176</v>
      </c>
      <c r="B50" s="51" t="s">
        <v>18</v>
      </c>
      <c r="C50" s="52" t="s">
        <v>19</v>
      </c>
      <c r="D50" s="51" t="s">
        <v>130</v>
      </c>
      <c r="E50" s="53">
        <v>1</v>
      </c>
      <c r="F50" s="54"/>
      <c r="G50" s="54">
        <f>IF(E50=0,,E50*F50*Úvod!E16)</f>
        <v>0</v>
      </c>
      <c r="H50" s="54"/>
      <c r="I50" s="55">
        <f t="shared" si="1"/>
        <v>1.49148</v>
      </c>
      <c r="J50" s="56">
        <v>19</v>
      </c>
      <c r="K50" s="1">
        <v>1.49148</v>
      </c>
      <c r="L50" s="1"/>
      <c r="M50" s="1"/>
      <c r="N50" s="1"/>
      <c r="O50" s="1"/>
      <c r="P50" s="1" t="s">
        <v>20</v>
      </c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thickBot="1">
      <c r="A51" s="57"/>
      <c r="B51" s="58" t="s">
        <v>21</v>
      </c>
      <c r="C51" s="58"/>
      <c r="D51" s="58"/>
      <c r="E51" s="59"/>
      <c r="F51" s="60"/>
      <c r="G51" s="60">
        <f>SUM(G30:G50)</f>
        <v>0</v>
      </c>
      <c r="H51" s="60">
        <f>SUM(H30:H50)</f>
        <v>0</v>
      </c>
      <c r="I51" s="61">
        <f>SUM(I30:I50)</f>
        <v>1.88341</v>
      </c>
      <c r="J51" s="6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38"/>
      <c r="B52" s="198" t="s">
        <v>22</v>
      </c>
      <c r="C52" s="199"/>
      <c r="D52" s="199"/>
      <c r="E52" s="199"/>
      <c r="F52" s="199"/>
      <c r="G52" s="199"/>
      <c r="H52" s="199"/>
      <c r="I52" s="199"/>
      <c r="J52" s="200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39" t="s">
        <v>144</v>
      </c>
      <c r="B53" s="39" t="s">
        <v>23</v>
      </c>
      <c r="C53" s="40" t="s">
        <v>24</v>
      </c>
      <c r="D53" s="39" t="s">
        <v>197</v>
      </c>
      <c r="E53" s="41">
        <v>50</v>
      </c>
      <c r="F53" s="42"/>
      <c r="G53" s="42">
        <f>IF(E53=0,,E53*F53*Úvod!E16)</f>
        <v>0</v>
      </c>
      <c r="H53" s="42"/>
      <c r="I53" s="43">
        <f>IF(E53=0,,E53*K53)</f>
        <v>0.001</v>
      </c>
      <c r="J53" s="44">
        <v>19</v>
      </c>
      <c r="K53" s="1">
        <v>2E-05</v>
      </c>
      <c r="L53" s="1"/>
      <c r="M53" s="1"/>
      <c r="N53" s="1"/>
      <c r="O53" s="1"/>
      <c r="P53" s="1" t="s">
        <v>25</v>
      </c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5.5">
      <c r="A54" s="51" t="s">
        <v>186</v>
      </c>
      <c r="B54" s="51" t="s">
        <v>26</v>
      </c>
      <c r="C54" s="52" t="s">
        <v>27</v>
      </c>
      <c r="D54" s="51" t="s">
        <v>182</v>
      </c>
      <c r="E54" s="53">
        <v>20.33365</v>
      </c>
      <c r="F54" s="54"/>
      <c r="G54" s="54">
        <f>IF(E54=0,,E54*F54*Úvod!E16)</f>
        <v>0</v>
      </c>
      <c r="H54" s="54"/>
      <c r="I54" s="55">
        <f>IF(E54=0,,E54*K54)</f>
        <v>0</v>
      </c>
      <c r="J54" s="56">
        <v>19</v>
      </c>
      <c r="K54" s="1">
        <v>0</v>
      </c>
      <c r="L54" s="1"/>
      <c r="M54" s="1"/>
      <c r="N54" s="1"/>
      <c r="O54" s="1"/>
      <c r="P54" s="1" t="s">
        <v>28</v>
      </c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thickBot="1">
      <c r="A55" s="69"/>
      <c r="B55" s="70" t="s">
        <v>29</v>
      </c>
      <c r="C55" s="70"/>
      <c r="D55" s="70"/>
      <c r="E55" s="71"/>
      <c r="F55" s="72"/>
      <c r="G55" s="72">
        <f>SUM(G53:G54)</f>
        <v>0</v>
      </c>
      <c r="H55" s="72">
        <f>SUM(H53:H54)</f>
        <v>0</v>
      </c>
      <c r="I55" s="73">
        <f>SUM(I53:I54)</f>
        <v>0.001</v>
      </c>
      <c r="J55" s="7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"/>
      <c r="L57" s="1">
        <f>SUM(L1:L56)</f>
        <v>0</v>
      </c>
      <c r="M57" s="1">
        <f>SUM(M1:M56)</f>
        <v>0</v>
      </c>
      <c r="N57" s="1">
        <f>SUM(N1:N56)</f>
        <v>0</v>
      </c>
      <c r="O57" s="1">
        <f>SUM(O1:O56)</f>
        <v>0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</sheetData>
  <mergeCells count="8">
    <mergeCell ref="B22:J22"/>
    <mergeCell ref="B26:J26"/>
    <mergeCell ref="B29:J29"/>
    <mergeCell ref="B52:J52"/>
    <mergeCell ref="A1:J1"/>
    <mergeCell ref="A4:J4"/>
    <mergeCell ref="B5:J5"/>
    <mergeCell ref="B11:J1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&amp;LRozpočet&amp;C00306 D ZTI Vnitřní Rozpočet.xls&amp;RStránka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Z25"/>
  <sheetViews>
    <sheetView workbookViewId="0" topLeftCell="A1">
      <selection activeCell="A1" sqref="A1:I1"/>
    </sheetView>
  </sheetViews>
  <sheetFormatPr defaultColWidth="9.00390625" defaultRowHeight="12.75"/>
  <cols>
    <col min="2" max="2" width="46.75390625" style="0" customWidth="1"/>
    <col min="6" max="9" width="10.75390625" style="0" customWidth="1"/>
  </cols>
  <sheetData>
    <row r="1" spans="1:26" ht="16.5">
      <c r="A1" s="201" t="s">
        <v>120</v>
      </c>
      <c r="B1" s="202"/>
      <c r="C1" s="202"/>
      <c r="D1" s="202"/>
      <c r="E1" s="202"/>
      <c r="F1" s="202"/>
      <c r="G1" s="202"/>
      <c r="H1" s="202"/>
      <c r="I1" s="20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6.25" thickBot="1">
      <c r="A2" s="12"/>
      <c r="B2" s="13"/>
      <c r="C2" s="13"/>
      <c r="D2" s="13"/>
      <c r="E2" s="13"/>
      <c r="F2" s="75" t="s">
        <v>121</v>
      </c>
      <c r="G2" s="75" t="s">
        <v>122</v>
      </c>
      <c r="H2" s="75" t="s">
        <v>123</v>
      </c>
      <c r="I2" s="76" t="s">
        <v>124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77" t="s">
        <v>125</v>
      </c>
      <c r="B3" s="9"/>
      <c r="C3" s="9"/>
      <c r="D3" s="9"/>
      <c r="E3" s="9"/>
      <c r="F3" s="9"/>
      <c r="G3" s="9"/>
      <c r="H3" s="9"/>
      <c r="I3" s="7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8"/>
      <c r="B4" s="9"/>
      <c r="C4" s="9"/>
      <c r="D4" s="9"/>
      <c r="E4" s="9"/>
      <c r="F4" s="9"/>
      <c r="G4" s="9"/>
      <c r="H4" s="9"/>
      <c r="I4" s="7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8"/>
      <c r="B5" s="9" t="s">
        <v>126</v>
      </c>
      <c r="C5" s="9"/>
      <c r="D5" s="9"/>
      <c r="E5" s="9"/>
      <c r="F5" s="79">
        <f aca="true" t="shared" si="0" ref="F5:F10">G5+H5</f>
        <v>0</v>
      </c>
      <c r="G5" s="79">
        <f>Rozpočet!G10</f>
        <v>0</v>
      </c>
      <c r="H5" s="79">
        <f>Rozpočet!H10</f>
        <v>0</v>
      </c>
      <c r="I5" s="78">
        <f>Rozpočet!I10</f>
        <v>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8"/>
      <c r="B6" s="9" t="s">
        <v>143</v>
      </c>
      <c r="C6" s="9"/>
      <c r="D6" s="9"/>
      <c r="E6" s="9"/>
      <c r="F6" s="79">
        <f t="shared" si="0"/>
        <v>0</v>
      </c>
      <c r="G6" s="79">
        <f>Rozpočet!G21</f>
        <v>0</v>
      </c>
      <c r="H6" s="79">
        <f>Rozpočet!H21</f>
        <v>0</v>
      </c>
      <c r="I6" s="78">
        <f>Rozpočet!I21</f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8"/>
      <c r="B7" s="9" t="s">
        <v>175</v>
      </c>
      <c r="C7" s="9"/>
      <c r="D7" s="9"/>
      <c r="E7" s="9"/>
      <c r="F7" s="79">
        <f t="shared" si="0"/>
        <v>0</v>
      </c>
      <c r="G7" s="79">
        <f>Rozpočet!G25</f>
        <v>0</v>
      </c>
      <c r="H7" s="79">
        <f>Rozpočet!H25</f>
        <v>0</v>
      </c>
      <c r="I7" s="78">
        <f>Rozpočet!I25</f>
        <v>7.1423635999999995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8"/>
      <c r="B8" s="9" t="s">
        <v>185</v>
      </c>
      <c r="C8" s="9"/>
      <c r="D8" s="9"/>
      <c r="E8" s="9"/>
      <c r="F8" s="79">
        <f t="shared" si="0"/>
        <v>0</v>
      </c>
      <c r="G8" s="79">
        <f>Rozpočet!G28</f>
        <v>0</v>
      </c>
      <c r="H8" s="79">
        <f>Rozpočet!H28</f>
        <v>0</v>
      </c>
      <c r="I8" s="78">
        <f>Rozpočet!I28</f>
        <v>11.306804600000001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8"/>
      <c r="B9" s="9" t="s">
        <v>191</v>
      </c>
      <c r="C9" s="9"/>
      <c r="D9" s="9"/>
      <c r="E9" s="9"/>
      <c r="F9" s="79">
        <f t="shared" si="0"/>
        <v>0</v>
      </c>
      <c r="G9" s="79">
        <f>Rozpočet!G51</f>
        <v>0</v>
      </c>
      <c r="H9" s="79">
        <f>Rozpočet!H51</f>
        <v>0</v>
      </c>
      <c r="I9" s="78">
        <f>Rozpočet!I51</f>
        <v>1.88341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8"/>
      <c r="B10" s="9" t="s">
        <v>22</v>
      </c>
      <c r="C10" s="9"/>
      <c r="D10" s="9"/>
      <c r="E10" s="9"/>
      <c r="F10" s="79">
        <f t="shared" si="0"/>
        <v>0</v>
      </c>
      <c r="G10" s="79">
        <f>Rozpočet!G55</f>
        <v>0</v>
      </c>
      <c r="H10" s="79">
        <f>Rozpočet!H55</f>
        <v>0</v>
      </c>
      <c r="I10" s="78">
        <f>Rozpočet!I55</f>
        <v>0.001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8"/>
      <c r="B11" s="9"/>
      <c r="C11" s="9"/>
      <c r="D11" s="9"/>
      <c r="E11" s="9"/>
      <c r="F11" s="9"/>
      <c r="G11" s="9"/>
      <c r="H11" s="9"/>
      <c r="I11" s="7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77" t="s">
        <v>30</v>
      </c>
      <c r="B12" s="9"/>
      <c r="C12" s="9"/>
      <c r="D12" s="9"/>
      <c r="E12" s="9"/>
      <c r="F12" s="80">
        <f>G12+H12</f>
        <v>0</v>
      </c>
      <c r="G12" s="80">
        <f>SUM(G5:G10)</f>
        <v>0</v>
      </c>
      <c r="H12" s="80">
        <f>SUM(H5:H10)</f>
        <v>0</v>
      </c>
      <c r="I12" s="81">
        <f>SUM(I5:I10)</f>
        <v>20.333578200000005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8"/>
      <c r="B13" s="9"/>
      <c r="C13" s="9"/>
      <c r="D13" s="9"/>
      <c r="E13" s="9"/>
      <c r="F13" s="9"/>
      <c r="G13" s="9"/>
      <c r="H13" s="9"/>
      <c r="I13" s="7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77" t="s">
        <v>31</v>
      </c>
      <c r="B14" s="82"/>
      <c r="C14" s="82"/>
      <c r="D14" s="82"/>
      <c r="E14" s="82"/>
      <c r="F14" s="80">
        <f>G14+H14</f>
        <v>0</v>
      </c>
      <c r="G14" s="80">
        <f>G12</f>
        <v>0</v>
      </c>
      <c r="H14" s="80">
        <f>H12</f>
        <v>0</v>
      </c>
      <c r="I14" s="81">
        <f>I12</f>
        <v>20.333578200000005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thickBot="1">
      <c r="A15" s="12"/>
      <c r="B15" s="13"/>
      <c r="C15" s="13"/>
      <c r="D15" s="13"/>
      <c r="E15" s="13"/>
      <c r="F15" s="13"/>
      <c r="G15" s="13"/>
      <c r="H15" s="13"/>
      <c r="I15" s="8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</sheetData>
  <mergeCells count="1">
    <mergeCell ref="A1:I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&amp;LRekapitulace&amp;C00306 D ZTI Vnitřní Rozpočet.xls&amp;RStránka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Fontan</dc:creator>
  <cp:keywords/>
  <dc:description/>
  <cp:lastModifiedBy>Josef Findejs</cp:lastModifiedBy>
  <dcterms:created xsi:type="dcterms:W3CDTF">2001-11-23T16:23:28Z</dcterms:created>
  <dcterms:modified xsi:type="dcterms:W3CDTF">2009-01-07T09:39:27Z</dcterms:modified>
  <cp:category/>
  <cp:version/>
  <cp:contentType/>
  <cp:contentStatus/>
</cp:coreProperties>
</file>